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70" yWindow="510" windowWidth="24615" windowHeight="13740" tabRatio="993" firstSheet="32" activeTab="1"/>
  </bookViews>
  <sheets>
    <sheet name="Hodnocení ekonomické výhodnosti" sheetId="42" r:id="rId1"/>
    <sheet name="Rekapitulace stavby" sheetId="1" r:id="rId2"/>
    <sheet name="01 - Dle sborníku - 01 - ..." sheetId="2" r:id="rId3"/>
    <sheet name="02 - Dle URS - 02 - Dle URS" sheetId="3" r:id="rId4"/>
    <sheet name="03 - VRN - 03 - VRN" sheetId="4" r:id="rId5"/>
    <sheet name="01 - Dle sborníku_01 - 01..." sheetId="5" r:id="rId6"/>
    <sheet name="02 - Dle URS_01 - 02 - Dl..." sheetId="6" r:id="rId7"/>
    <sheet name="03 - VRN_01 - 03 - VRN_01" sheetId="7" r:id="rId8"/>
    <sheet name="01 - Dle Sborníku_02 - 01..." sheetId="8" r:id="rId9"/>
    <sheet name="02 - Dle URS_02 - 02 - Dl..." sheetId="9" r:id="rId10"/>
    <sheet name="03 - VRN_02 - 03 - VRN_02" sheetId="10" r:id="rId11"/>
    <sheet name="01 - Dle Sborníku_03 - 01..." sheetId="11" r:id="rId12"/>
    <sheet name="02 - Dle URS_03 - 02 - Dl..." sheetId="12" r:id="rId13"/>
    <sheet name="03 - VRN_03 - 03 - VRN_03" sheetId="13" r:id="rId14"/>
    <sheet name="01 - Dle Sborníku_04 - 01..." sheetId="14" r:id="rId15"/>
    <sheet name="02 - Dle URS_04 - 02 - Dl..." sheetId="15" r:id="rId16"/>
    <sheet name="03 - VRN_04 - 03 - VRN_04" sheetId="16" r:id="rId17"/>
    <sheet name="01 - Dle Sborníku_05 - 01..." sheetId="17" r:id="rId18"/>
    <sheet name="02 - Dle URS_05 - 02 - Dl..." sheetId="18" r:id="rId19"/>
    <sheet name="03 - VRN_05 - 03 - VRN_05" sheetId="19" r:id="rId20"/>
    <sheet name="01 - Dle Sborníku_06 - 01..." sheetId="20" r:id="rId21"/>
    <sheet name="02 - Dle URS_06 - 02 - Dl..." sheetId="21" r:id="rId22"/>
    <sheet name="03 - VRN_06 - 03 - VRN_06" sheetId="22" r:id="rId23"/>
    <sheet name="01 - Dle Sborníku_07 - 01..." sheetId="23" r:id="rId24"/>
    <sheet name="02 - Dle URS_07 - 02 - Dl..." sheetId="24" r:id="rId25"/>
    <sheet name="03 - VRN_07 - 03 - VRN_07" sheetId="25" r:id="rId26"/>
    <sheet name="01 - Dle Sborníku_08 - 01..." sheetId="26" r:id="rId27"/>
    <sheet name="02 - Dle URS_08 - 02 - Dl..." sheetId="27" r:id="rId28"/>
    <sheet name="03 - VRN_08 - 03 - VRN_08" sheetId="28" r:id="rId29"/>
    <sheet name="01 - Dle Sborníku_09 - 01..." sheetId="29" r:id="rId30"/>
    <sheet name="02 - Dle URS_09 - 02 - Dl..." sheetId="30" r:id="rId31"/>
    <sheet name="03 - VRN_09 - 03 - VRN_09" sheetId="31" r:id="rId32"/>
    <sheet name="01 - Dle Sborníku_10 - 01..." sheetId="32" r:id="rId33"/>
    <sheet name="02 - Dle URS_10 - 02 - Dl..." sheetId="33" r:id="rId34"/>
    <sheet name="03 - VRN_10 - 03 - VRN_10" sheetId="34" r:id="rId35"/>
    <sheet name="01 - Dle Sborníku_11 - 01..." sheetId="35" r:id="rId36"/>
    <sheet name="02 - Dle URS_11 - 02 - Dl..." sheetId="36" r:id="rId37"/>
    <sheet name="03 - VRN_11 - 03 - VRN_11" sheetId="37" r:id="rId38"/>
    <sheet name="01 - Dle Sborníku_12 - 01..." sheetId="38" r:id="rId39"/>
    <sheet name="02 - Dle URS_12 - 02 - Dl..." sheetId="39" r:id="rId40"/>
    <sheet name="03 - VRN_12 - 03 - VRN_12" sheetId="40" r:id="rId41"/>
  </sheets>
  <definedNames>
    <definedName name="_xlnm._FilterDatabase" localSheetId="2" hidden="1">'01 - Dle sborníku - 01 - ...'!$C$78:$K$138</definedName>
    <definedName name="_xlnm._FilterDatabase" localSheetId="5" hidden="1">'01 - Dle sborníku_01 - 01...'!$C$78:$K$138</definedName>
    <definedName name="_xlnm._FilterDatabase" localSheetId="8" hidden="1">'01 - Dle Sborníku_02 - 01...'!$C$77:$K$96</definedName>
    <definedName name="_xlnm._FilterDatabase" localSheetId="11" hidden="1">'01 - Dle Sborníku_03 - 01...'!$C$77:$K$96</definedName>
    <definedName name="_xlnm._FilterDatabase" localSheetId="14" hidden="1">'01 - Dle Sborníku_04 - 01...'!$C$77:$K$96</definedName>
    <definedName name="_xlnm._FilterDatabase" localSheetId="17" hidden="1">'01 - Dle Sborníku_05 - 01...'!$C$77:$K$96</definedName>
    <definedName name="_xlnm._FilterDatabase" localSheetId="20" hidden="1">'01 - Dle Sborníku_06 - 01...'!$C$77:$K$96</definedName>
    <definedName name="_xlnm._FilterDatabase" localSheetId="23" hidden="1">'01 - Dle Sborníku_07 - 01...'!$C$77:$K$96</definedName>
    <definedName name="_xlnm._FilterDatabase" localSheetId="26" hidden="1">'01 - Dle Sborníku_08 - 01...'!$C$77:$K$96</definedName>
    <definedName name="_xlnm._FilterDatabase" localSheetId="29" hidden="1">'01 - Dle Sborníku_09 - 01...'!$C$77:$K$96</definedName>
    <definedName name="_xlnm._FilterDatabase" localSheetId="32" hidden="1">'01 - Dle Sborníku_10 - 01...'!$C$77:$K$96</definedName>
    <definedName name="_xlnm._FilterDatabase" localSheetId="35" hidden="1">'01 - Dle Sborníku_11 - 01...'!$C$77:$K$96</definedName>
    <definedName name="_xlnm._FilterDatabase" localSheetId="38" hidden="1">'01 - Dle Sborníku_12 - 01...'!$C$77:$K$96</definedName>
    <definedName name="_xlnm._FilterDatabase" localSheetId="3" hidden="1">'02 - Dle URS - 02 - Dle URS'!$C$76:$K$82</definedName>
    <definedName name="_xlnm._FilterDatabase" localSheetId="6" hidden="1">'02 - Dle URS_01 - 02 - Dl...'!$C$76:$K$82</definedName>
    <definedName name="_xlnm._FilterDatabase" localSheetId="9" hidden="1">'02 - Dle URS_02 - 02 - Dl...'!$C$76:$K$82</definedName>
    <definedName name="_xlnm._FilterDatabase" localSheetId="12" hidden="1">'02 - Dle URS_03 - 02 - Dl...'!$C$76:$K$82</definedName>
    <definedName name="_xlnm._FilterDatabase" localSheetId="15" hidden="1">'02 - Dle URS_04 - 02 - Dl...'!$C$76:$K$82</definedName>
    <definedName name="_xlnm._FilterDatabase" localSheetId="18" hidden="1">'02 - Dle URS_05 - 02 - Dl...'!$C$76:$K$82</definedName>
    <definedName name="_xlnm._FilterDatabase" localSheetId="21" hidden="1">'02 - Dle URS_06 - 02 - Dl...'!$C$76:$K$82</definedName>
    <definedName name="_xlnm._FilterDatabase" localSheetId="24" hidden="1">'02 - Dle URS_07 - 02 - Dl...'!$C$76:$K$82</definedName>
    <definedName name="_xlnm._FilterDatabase" localSheetId="27" hidden="1">'02 - Dle URS_08 - 02 - Dl...'!$C$76:$K$82</definedName>
    <definedName name="_xlnm._FilterDatabase" localSheetId="30" hidden="1">'02 - Dle URS_09 - 02 - Dl...'!$C$76:$K$82</definedName>
    <definedName name="_xlnm._FilterDatabase" localSheetId="33" hidden="1">'02 - Dle URS_10 - 02 - Dl...'!$C$76:$K$82</definedName>
    <definedName name="_xlnm._FilterDatabase" localSheetId="36" hidden="1">'02 - Dle URS_11 - 02 - Dl...'!$C$76:$K$82</definedName>
    <definedName name="_xlnm._FilterDatabase" localSheetId="39" hidden="1">'02 - Dle URS_12 - 02 - Dl...'!$C$76:$K$82</definedName>
    <definedName name="_xlnm._FilterDatabase" localSheetId="4" hidden="1">'03 - VRN - 03 - VRN'!$C$80:$K$91</definedName>
    <definedName name="_xlnm._FilterDatabase" localSheetId="7" hidden="1">'03 - VRN_01 - 03 - VRN_01'!$C$80:$K$91</definedName>
    <definedName name="_xlnm._FilterDatabase" localSheetId="10" hidden="1">'03 - VRN_02 - 03 - VRN_02'!$C$80:$K$90</definedName>
    <definedName name="_xlnm._FilterDatabase" localSheetId="13" hidden="1">'03 - VRN_03 - 03 - VRN_03'!$C$80:$K$90</definedName>
    <definedName name="_xlnm._FilterDatabase" localSheetId="16" hidden="1">'03 - VRN_04 - 03 - VRN_04'!$C$80:$K$90</definedName>
    <definedName name="_xlnm._FilterDatabase" localSheetId="19" hidden="1">'03 - VRN_05 - 03 - VRN_05'!$C$80:$K$90</definedName>
    <definedName name="_xlnm._FilterDatabase" localSheetId="22" hidden="1">'03 - VRN_06 - 03 - VRN_06'!$C$80:$K$90</definedName>
    <definedName name="_xlnm._FilterDatabase" localSheetId="25" hidden="1">'03 - VRN_07 - 03 - VRN_07'!$C$80:$K$90</definedName>
    <definedName name="_xlnm._FilterDatabase" localSheetId="28" hidden="1">'03 - VRN_08 - 03 - VRN_08'!$C$80:$K$90</definedName>
    <definedName name="_xlnm._FilterDatabase" localSheetId="31" hidden="1">'03 - VRN_09 - 03 - VRN_09'!$C$80:$K$90</definedName>
    <definedName name="_xlnm._FilterDatabase" localSheetId="34" hidden="1">'03 - VRN_10 - 03 - VRN_10'!$C$80:$K$90</definedName>
    <definedName name="_xlnm._FilterDatabase" localSheetId="37" hidden="1">'03 - VRN_11 - 03 - VRN_11'!$C$80:$K$90</definedName>
    <definedName name="_xlnm._FilterDatabase" localSheetId="40" hidden="1">'03 - VRN_12 - 03 - VRN_12'!$C$80:$K$90</definedName>
    <definedName name="_xlnm.Print_Titles" localSheetId="2">'01 - Dle sborníku - 01 - ...'!$78:$78</definedName>
    <definedName name="_xlnm.Print_Titles" localSheetId="5">'01 - Dle sborníku_01 - 01...'!$78:$78</definedName>
    <definedName name="_xlnm.Print_Titles" localSheetId="8">'01 - Dle Sborníku_02 - 01...'!$77:$77</definedName>
    <definedName name="_xlnm.Print_Titles" localSheetId="11">'01 - Dle Sborníku_03 - 01...'!$77:$77</definedName>
    <definedName name="_xlnm.Print_Titles" localSheetId="14">'01 - Dle Sborníku_04 - 01...'!$77:$77</definedName>
    <definedName name="_xlnm.Print_Titles" localSheetId="17">'01 - Dle Sborníku_05 - 01...'!$77:$77</definedName>
    <definedName name="_xlnm.Print_Titles" localSheetId="20">'01 - Dle Sborníku_06 - 01...'!$77:$77</definedName>
    <definedName name="_xlnm.Print_Titles" localSheetId="23">'01 - Dle Sborníku_07 - 01...'!$77:$77</definedName>
    <definedName name="_xlnm.Print_Titles" localSheetId="26">'01 - Dle Sborníku_08 - 01...'!$77:$77</definedName>
    <definedName name="_xlnm.Print_Titles" localSheetId="29">'01 - Dle Sborníku_09 - 01...'!$77:$77</definedName>
    <definedName name="_xlnm.Print_Titles" localSheetId="32">'01 - Dle Sborníku_10 - 01...'!$77:$77</definedName>
    <definedName name="_xlnm.Print_Titles" localSheetId="35">'01 - Dle Sborníku_11 - 01...'!$77:$77</definedName>
    <definedName name="_xlnm.Print_Titles" localSheetId="38">'01 - Dle Sborníku_12 - 01...'!$77:$77</definedName>
    <definedName name="_xlnm.Print_Titles" localSheetId="3">'02 - Dle URS - 02 - Dle URS'!$76:$76</definedName>
    <definedName name="_xlnm.Print_Titles" localSheetId="6">'02 - Dle URS_01 - 02 - Dl...'!$76:$76</definedName>
    <definedName name="_xlnm.Print_Titles" localSheetId="9">'02 - Dle URS_02 - 02 - Dl...'!$76:$76</definedName>
    <definedName name="_xlnm.Print_Titles" localSheetId="12">'02 - Dle URS_03 - 02 - Dl...'!$76:$76</definedName>
    <definedName name="_xlnm.Print_Titles" localSheetId="15">'02 - Dle URS_04 - 02 - Dl...'!$76:$76</definedName>
    <definedName name="_xlnm.Print_Titles" localSheetId="18">'02 - Dle URS_05 - 02 - Dl...'!$76:$76</definedName>
    <definedName name="_xlnm.Print_Titles" localSheetId="21">'02 - Dle URS_06 - 02 - Dl...'!$76:$76</definedName>
    <definedName name="_xlnm.Print_Titles" localSheetId="24">'02 - Dle URS_07 - 02 - Dl...'!$76:$76</definedName>
    <definedName name="_xlnm.Print_Titles" localSheetId="27">'02 - Dle URS_08 - 02 - Dl...'!$76:$76</definedName>
    <definedName name="_xlnm.Print_Titles" localSheetId="30">'02 - Dle URS_09 - 02 - Dl...'!$76:$76</definedName>
    <definedName name="_xlnm.Print_Titles" localSheetId="33">'02 - Dle URS_10 - 02 - Dl...'!$76:$76</definedName>
    <definedName name="_xlnm.Print_Titles" localSheetId="36">'02 - Dle URS_11 - 02 - Dl...'!$76:$76</definedName>
    <definedName name="_xlnm.Print_Titles" localSheetId="39">'02 - Dle URS_12 - 02 - Dl...'!$76:$76</definedName>
    <definedName name="_xlnm.Print_Titles" localSheetId="4">'03 - VRN - 03 - VRN'!$80:$80</definedName>
    <definedName name="_xlnm.Print_Titles" localSheetId="7">'03 - VRN_01 - 03 - VRN_01'!$80:$80</definedName>
    <definedName name="_xlnm.Print_Titles" localSheetId="10">'03 - VRN_02 - 03 - VRN_02'!$80:$80</definedName>
    <definedName name="_xlnm.Print_Titles" localSheetId="13">'03 - VRN_03 - 03 - VRN_03'!$80:$80</definedName>
    <definedName name="_xlnm.Print_Titles" localSheetId="16">'03 - VRN_04 - 03 - VRN_04'!$80:$80</definedName>
    <definedName name="_xlnm.Print_Titles" localSheetId="19">'03 - VRN_05 - 03 - VRN_05'!$80:$80</definedName>
    <definedName name="_xlnm.Print_Titles" localSheetId="22">'03 - VRN_06 - 03 - VRN_06'!$80:$80</definedName>
    <definedName name="_xlnm.Print_Titles" localSheetId="25">'03 - VRN_07 - 03 - VRN_07'!$80:$80</definedName>
    <definedName name="_xlnm.Print_Titles" localSheetId="28">'03 - VRN_08 - 03 - VRN_08'!$80:$80</definedName>
    <definedName name="_xlnm.Print_Titles" localSheetId="31">'03 - VRN_09 - 03 - VRN_09'!$80:$80</definedName>
    <definedName name="_xlnm.Print_Titles" localSheetId="34">'03 - VRN_10 - 03 - VRN_10'!$80:$80</definedName>
    <definedName name="_xlnm.Print_Titles" localSheetId="37">'03 - VRN_11 - 03 - VRN_11'!$80:$80</definedName>
    <definedName name="_xlnm.Print_Titles" localSheetId="40">'03 - VRN_12 - 03 - VRN_12'!$80:$80</definedName>
    <definedName name="_xlnm.Print_Titles" localSheetId="1">'Rekapitulace stavby'!$49:$49</definedName>
    <definedName name="_xlnm.Print_Area" localSheetId="2">'01 - Dle sborníku - 01 - ...'!$C$3:$K$37,'01 - Dle sborníku - 01 - ...'!$C$41:$K$61,'01 - Dle sborníku - 01 - ...'!$C$66:$K$138</definedName>
    <definedName name="_xlnm.Print_Area" localSheetId="5">'01 - Dle sborníku_01 - 01...'!$B$3:$K$37,'01 - Dle sborníku_01 - 01...'!$B$41:$K$61,'01 - Dle sborníku_01 - 01...'!$B$65:$K$138</definedName>
    <definedName name="_xlnm.Print_Area" localSheetId="8">'01 - Dle Sborníku_02 - 01...'!$B$3:$K$37,'01 - Dle Sborníku_02 - 01...'!$B$41:$K$60,'01 - Dle Sborníku_02 - 01...'!$B$64:$K$98</definedName>
    <definedName name="_xlnm.Print_Area" localSheetId="11">'01 - Dle Sborníku_03 - 01...'!$B$3:$K$37,'01 - Dle Sborníku_03 - 01...'!$B$41:$K$60,'01 - Dle Sborníku_03 - 01...'!$B$64:$K$97</definedName>
    <definedName name="_xlnm.Print_Area" localSheetId="14">'01 - Dle Sborníku_04 - 01...'!$B$3:$K$37,'01 - Dle Sborníku_04 - 01...'!$B$41:$K$60,'01 - Dle Sborníku_04 - 01...'!$B$64:$K$97</definedName>
    <definedName name="_xlnm.Print_Area" localSheetId="17">'01 - Dle Sborníku_05 - 01...'!$B$3:$K$37,'01 - Dle Sborníku_05 - 01...'!$B$41:$K$60,'01 - Dle Sborníku_05 - 01...'!$B$64:$K$97</definedName>
    <definedName name="_xlnm.Print_Area" localSheetId="20">'01 - Dle Sborníku_06 - 01...'!$B$3:$K$37,'01 - Dle Sborníku_06 - 01...'!$B$41:$K$60,'01 - Dle Sborníku_06 - 01...'!$B$64:$K$97</definedName>
    <definedName name="_xlnm.Print_Area" localSheetId="23">'01 - Dle Sborníku_07 - 01...'!$B$3:$K$37,'01 - Dle Sborníku_07 - 01...'!$B$41:$K$60,'01 - Dle Sborníku_07 - 01...'!$B$64:$K$97</definedName>
    <definedName name="_xlnm.Print_Area" localSheetId="26">'01 - Dle Sborníku_08 - 01...'!$B$3:$K$37,'01 - Dle Sborníku_08 - 01...'!$B$41:$K$60,'01 - Dle Sborníku_08 - 01...'!$B$64:$K$97</definedName>
    <definedName name="_xlnm.Print_Area" localSheetId="29">'01 - Dle Sborníku_09 - 01...'!$B$3:$K$37,'01 - Dle Sborníku_09 - 01...'!$B$41:$K$60,'01 - Dle Sborníku_09 - 01...'!$B$64:$K$97</definedName>
    <definedName name="_xlnm.Print_Area" localSheetId="32">'01 - Dle Sborníku_10 - 01...'!$B$3:$K$37,'01 - Dle Sborníku_10 - 01...'!$B$41:$K$60,'01 - Dle Sborníku_10 - 01...'!$B$64:$K$97</definedName>
    <definedName name="_xlnm.Print_Area" localSheetId="35">'01 - Dle Sborníku_11 - 01...'!$B$3:$K$37,'01 - Dle Sborníku_11 - 01...'!$B$41:$K$60,'01 - Dle Sborníku_11 - 01...'!$B$64:$K$97</definedName>
    <definedName name="_xlnm.Print_Area" localSheetId="38">'01 - Dle Sborníku_12 - 01...'!$B$3:$K$37,'01 - Dle Sborníku_12 - 01...'!$B$41:$K$61,'01 - Dle Sborníku_12 - 01...'!$B$64:$K$97</definedName>
    <definedName name="_xlnm.Print_Area" localSheetId="3">'02 - Dle URS - 02 - Dle URS'!$B$3:$K$37,'02 - Dle URS - 02 - Dle URS'!$B$41:$K$59,'02 - Dle URS - 02 - Dle URS'!$B$63:$K$83</definedName>
    <definedName name="_xlnm.Print_Area" localSheetId="6">'02 - Dle URS_01 - 02 - Dl...'!$B$3:$K$37,'02 - Dle URS_01 - 02 - Dl...'!$B$41:$K$59,'02 - Dle URS_01 - 02 - Dl...'!$B$63:$K$83</definedName>
    <definedName name="_xlnm.Print_Area" localSheetId="9">'02 - Dle URS_02 - 02 - Dl...'!$B$3:$K$37,'02 - Dle URS_02 - 02 - Dl...'!$B$41:$K$59,'02 - Dle URS_02 - 02 - Dl...'!$B$63:$K$83</definedName>
    <definedName name="_xlnm.Print_Area" localSheetId="12">'02 - Dle URS_03 - 02 - Dl...'!$B$3:$K$37,'02 - Dle URS_03 - 02 - Dl...'!$B$41:$K$59,'02 - Dle URS_03 - 02 - Dl...'!$B$63:$K$83</definedName>
    <definedName name="_xlnm.Print_Area" localSheetId="15">'02 - Dle URS_04 - 02 - Dl...'!$B$3:$K$37,'02 - Dle URS_04 - 02 - Dl...'!$B$41:$K$59,'02 - Dle URS_04 - 02 - Dl...'!$B$63:$K$83</definedName>
    <definedName name="_xlnm.Print_Area" localSheetId="18">'02 - Dle URS_05 - 02 - Dl...'!$B$3:$K$37,'02 - Dle URS_05 - 02 - Dl...'!$B$41:$K$59,'02 - Dle URS_05 - 02 - Dl...'!$B$63:$K$83</definedName>
    <definedName name="_xlnm.Print_Area" localSheetId="21">'02 - Dle URS_06 - 02 - Dl...'!$B$3:$K$37,'02 - Dle URS_06 - 02 - Dl...'!$B$41:$K$59,'02 - Dle URS_06 - 02 - Dl...'!$B$63:$K$83</definedName>
    <definedName name="_xlnm.Print_Area" localSheetId="24">'02 - Dle URS_07 - 02 - Dl...'!$B$3:$K$37,'02 - Dle URS_07 - 02 - Dl...'!$B$41:$K$59,'02 - Dle URS_07 - 02 - Dl...'!$B$63:$K$83</definedName>
    <definedName name="_xlnm.Print_Area" localSheetId="27">'02 - Dle URS_08 - 02 - Dl...'!$B$3:$K$37,'02 - Dle URS_08 - 02 - Dl...'!$B$41:$K$59,'02 - Dle URS_08 - 02 - Dl...'!$B$63:$K$83</definedName>
    <definedName name="_xlnm.Print_Area" localSheetId="30">'02 - Dle URS_09 - 02 - Dl...'!$B$3:$K$37,'02 - Dle URS_09 - 02 - Dl...'!$B$41:$K$59,'02 - Dle URS_09 - 02 - Dl...'!$B$63:$K$83</definedName>
    <definedName name="_xlnm.Print_Area" localSheetId="33">'02 - Dle URS_10 - 02 - Dl...'!$B$3:$K$37,'02 - Dle URS_10 - 02 - Dl...'!$B$41:$K$59,'02 - Dle URS_10 - 02 - Dl...'!$B$63:$K$83</definedName>
    <definedName name="_xlnm.Print_Area" localSheetId="36">'02 - Dle URS_11 - 02 - Dl...'!$B$3:$K$37,'02 - Dle URS_11 - 02 - Dl...'!$B$41:$K$59,'02 - Dle URS_11 - 02 - Dl...'!$B$63:$K$83</definedName>
    <definedName name="_xlnm.Print_Area" localSheetId="39">'02 - Dle URS_12 - 02 - Dl...'!$B$3:$K$37,'02 - Dle URS_12 - 02 - Dl...'!$B$41:$K$59,'02 - Dle URS_12 - 02 - Dl...'!$B$63:$K$83</definedName>
    <definedName name="_xlnm.Print_Area" localSheetId="4">'03 - VRN - 03 - VRN'!$B$3:$K$37,'03 - VRN - 03 - VRN'!$B$41:$K$63,'03 - VRN - 03 - VRN'!$B$67:$K$92</definedName>
    <definedName name="_xlnm.Print_Area" localSheetId="7">'03 - VRN_01 - 03 - VRN_01'!$B$3:$K$37,'03 - VRN_01 - 03 - VRN_01'!$B$41:$K$63,'03 - VRN_01 - 03 - VRN_01'!$B$67:$K$92</definedName>
    <definedName name="_xlnm.Print_Area" localSheetId="10">'03 - VRN_02 - 03 - VRN_02'!$B$3:$K$37,'03 - VRN_02 - 03 - VRN_02'!$B$41:$K$63,'03 - VRN_02 - 03 - VRN_02'!$B$67:$K$91</definedName>
    <definedName name="_xlnm.Print_Area" localSheetId="13">'03 - VRN_03 - 03 - VRN_03'!$B$3:$K$37,'03 - VRN_03 - 03 - VRN_03'!$B$41:$K$63,'03 - VRN_03 - 03 - VRN_03'!$B$67:$K$91</definedName>
    <definedName name="_xlnm.Print_Area" localSheetId="16">'03 - VRN_04 - 03 - VRN_04'!$B$3:$K$37,'03 - VRN_04 - 03 - VRN_04'!$B$41:$K$63,'03 - VRN_04 - 03 - VRN_04'!$B$67:$K$90</definedName>
    <definedName name="_xlnm.Print_Area" localSheetId="19">'03 - VRN_05 - 03 - VRN_05'!$B$3:$K$37,'03 - VRN_05 - 03 - VRN_05'!$B$41:$K$63,'03 - VRN_05 - 03 - VRN_05'!$B$67:$K$91</definedName>
    <definedName name="_xlnm.Print_Area" localSheetId="22">'03 - VRN_06 - 03 - VRN_06'!$B$3:$K$37,'03 - VRN_06 - 03 - VRN_06'!$B$41:$K$63,'03 - VRN_06 - 03 - VRN_06'!$B$67:$K$91</definedName>
    <definedName name="_xlnm.Print_Area" localSheetId="25">'03 - VRN_07 - 03 - VRN_07'!$B$3:$K$37,'03 - VRN_07 - 03 - VRN_07'!$B$41:$K$63,'03 - VRN_07 - 03 - VRN_07'!$B$67:$K$91</definedName>
    <definedName name="_xlnm.Print_Area" localSheetId="28">'03 - VRN_08 - 03 - VRN_08'!$B$3:$K$37,'03 - VRN_08 - 03 - VRN_08'!$B$41:$K$63,'03 - VRN_08 - 03 - VRN_08'!$B$67:$K$91</definedName>
    <definedName name="_xlnm.Print_Area" localSheetId="31">'03 - VRN_09 - 03 - VRN_09'!$B$3:$K$37,'03 - VRN_09 - 03 - VRN_09'!$B$41:$K$63,'03 - VRN_09 - 03 - VRN_09'!$B$67:$K$91</definedName>
    <definedName name="_xlnm.Print_Area" localSheetId="34">'03 - VRN_10 - 03 - VRN_10'!$B$3:$K$37,'03 - VRN_10 - 03 - VRN_10'!$B$41:$K$63,'03 - VRN_10 - 03 - VRN_10'!$B$67:$K$91</definedName>
    <definedName name="_xlnm.Print_Area" localSheetId="37">'03 - VRN_11 - 03 - VRN_11'!$B$3:$K$37,'03 - VRN_11 - 03 - VRN_11'!$B$41:$K$63,'03 - VRN_11 - 03 - VRN_11'!$B$67:$K$91</definedName>
    <definedName name="_xlnm.Print_Area" localSheetId="40">'03 - VRN_12 - 03 - VRN_12'!$B$3:$K$37,'03 - VRN_12 - 03 - VRN_12'!$B$41:$K$63,'03 - VRN_12 - 03 - VRN_12'!$B$67:$K$91</definedName>
    <definedName name="_xlnm.Print_Area" localSheetId="0">'Hodnocení ekonomické výhodnosti'!$A$1:$F$30</definedName>
    <definedName name="_xlnm.Print_Area" localSheetId="1">'Rekapitulace stavby'!$B$3:$AQ$34,'Rekapitulace stavby'!$B$38:$AQ$92</definedName>
  </definedNames>
  <calcPr calcId="152511"/>
</workbook>
</file>

<file path=xl/calcChain.xml><?xml version="1.0" encoding="utf-8"?>
<calcChain xmlns="http://schemas.openxmlformats.org/spreadsheetml/2006/main">
  <c r="E6" i="42" l="1"/>
  <c r="F6" i="42"/>
  <c r="AY90" i="1"/>
  <c r="AX90" i="1"/>
  <c r="BI90" i="40"/>
  <c r="BH90" i="40"/>
  <c r="BG90" i="40"/>
  <c r="BF90" i="40"/>
  <c r="T90" i="40"/>
  <c r="T89" i="40"/>
  <c r="R90" i="40"/>
  <c r="R89" i="40"/>
  <c r="P90" i="40"/>
  <c r="P89" i="40"/>
  <c r="BK90" i="40"/>
  <c r="BK89" i="40"/>
  <c r="J89" i="40" s="1"/>
  <c r="J61" i="40" s="1"/>
  <c r="J90" i="40"/>
  <c r="BE90" i="40"/>
  <c r="BI88" i="40"/>
  <c r="BH88" i="40"/>
  <c r="BG88" i="40"/>
  <c r="F32" i="40"/>
  <c r="BB90" i="1" s="1"/>
  <c r="BF88" i="40"/>
  <c r="T88" i="40"/>
  <c r="T87" i="40"/>
  <c r="R88" i="40"/>
  <c r="R87" i="40"/>
  <c r="P88" i="40"/>
  <c r="P87" i="40"/>
  <c r="BK88" i="40"/>
  <c r="BK87" i="40" s="1"/>
  <c r="J87" i="40" s="1"/>
  <c r="J60" i="40"/>
  <c r="J88" i="40"/>
  <c r="BE88" i="40"/>
  <c r="BI86" i="40"/>
  <c r="F34" i="40"/>
  <c r="BD90" i="1" s="1"/>
  <c r="BH86" i="40"/>
  <c r="BG86" i="40"/>
  <c r="BF86" i="40"/>
  <c r="T86" i="40"/>
  <c r="T85" i="40"/>
  <c r="R86" i="40"/>
  <c r="R85" i="40"/>
  <c r="P86" i="40"/>
  <c r="P85" i="40"/>
  <c r="BK86" i="40"/>
  <c r="BK85" i="40"/>
  <c r="J85" i="40"/>
  <c r="J59" i="40"/>
  <c r="J86" i="40"/>
  <c r="BE86" i="40"/>
  <c r="BI84" i="40"/>
  <c r="BH84" i="40"/>
  <c r="F33" i="40" s="1"/>
  <c r="BC90" i="1" s="1"/>
  <c r="BG84" i="40"/>
  <c r="BF84" i="40"/>
  <c r="T84" i="40"/>
  <c r="T83" i="40"/>
  <c r="R84" i="40"/>
  <c r="R83" i="40"/>
  <c r="P84" i="40"/>
  <c r="P83" i="40"/>
  <c r="BK84" i="40"/>
  <c r="BK83" i="40"/>
  <c r="J83" i="40" s="1"/>
  <c r="J58" i="40"/>
  <c r="J84" i="40"/>
  <c r="BE84" i="40"/>
  <c r="F75" i="40"/>
  <c r="E73" i="40"/>
  <c r="F49" i="40"/>
  <c r="E47" i="40"/>
  <c r="J21" i="40"/>
  <c r="E21" i="40"/>
  <c r="J51" i="40" s="1"/>
  <c r="J20" i="40"/>
  <c r="J18" i="40"/>
  <c r="E18" i="40"/>
  <c r="F52" i="40" s="1"/>
  <c r="J17" i="40"/>
  <c r="J15" i="40"/>
  <c r="E15" i="40"/>
  <c r="F77" i="40" s="1"/>
  <c r="J14" i="40"/>
  <c r="J12" i="40"/>
  <c r="J49" i="40"/>
  <c r="E7" i="40"/>
  <c r="E45" i="40"/>
  <c r="AY89" i="1"/>
  <c r="AX89" i="1"/>
  <c r="BI82" i="39"/>
  <c r="BH82" i="39"/>
  <c r="BG82" i="39"/>
  <c r="BF82" i="39"/>
  <c r="T82" i="39"/>
  <c r="R82" i="39"/>
  <c r="P82" i="39"/>
  <c r="BK82" i="39"/>
  <c r="J82" i="39"/>
  <c r="BE82" i="39"/>
  <c r="BI81" i="39"/>
  <c r="BH81" i="39"/>
  <c r="BG81" i="39"/>
  <c r="BF81" i="39"/>
  <c r="J81" i="39"/>
  <c r="BE81" i="39"/>
  <c r="T81" i="39"/>
  <c r="R81" i="39"/>
  <c r="P81" i="39"/>
  <c r="BK81" i="39"/>
  <c r="BI80" i="39"/>
  <c r="BH80" i="39"/>
  <c r="BG80" i="39"/>
  <c r="BF80" i="39"/>
  <c r="T80" i="39"/>
  <c r="R80" i="39"/>
  <c r="P80" i="39"/>
  <c r="BK80" i="39"/>
  <c r="J80" i="39"/>
  <c r="BE80" i="39"/>
  <c r="BI79" i="39"/>
  <c r="BH79" i="39"/>
  <c r="F33" i="39" s="1"/>
  <c r="BC89" i="1" s="1"/>
  <c r="BG79" i="39"/>
  <c r="BF79" i="39"/>
  <c r="T79" i="39"/>
  <c r="T78" i="39"/>
  <c r="T77" i="39" s="1"/>
  <c r="R79" i="39"/>
  <c r="P79" i="39"/>
  <c r="BK79" i="39"/>
  <c r="J79" i="39"/>
  <c r="BE79" i="39"/>
  <c r="F71" i="39"/>
  <c r="E69" i="39"/>
  <c r="F49" i="39"/>
  <c r="E47" i="39"/>
  <c r="J21" i="39"/>
  <c r="E21" i="39"/>
  <c r="J51" i="39" s="1"/>
  <c r="J20" i="39"/>
  <c r="J18" i="39"/>
  <c r="E18" i="39"/>
  <c r="F52" i="39" s="1"/>
  <c r="J17" i="39"/>
  <c r="J15" i="39"/>
  <c r="E15" i="39"/>
  <c r="F51" i="39" s="1"/>
  <c r="F73" i="39"/>
  <c r="J14" i="39"/>
  <c r="J12" i="39"/>
  <c r="J71" i="39" s="1"/>
  <c r="E7" i="39"/>
  <c r="E45" i="39"/>
  <c r="AY88" i="1"/>
  <c r="AX88" i="1"/>
  <c r="BI96" i="38"/>
  <c r="BH96" i="38"/>
  <c r="BG96" i="38"/>
  <c r="BF96" i="38"/>
  <c r="T96" i="38"/>
  <c r="R96" i="38"/>
  <c r="P96" i="38"/>
  <c r="BK96" i="38"/>
  <c r="J96" i="38"/>
  <c r="BE96" i="38"/>
  <c r="BI95" i="38"/>
  <c r="BH95" i="38"/>
  <c r="BG95" i="38"/>
  <c r="BF95" i="38"/>
  <c r="T95" i="38"/>
  <c r="R95" i="38"/>
  <c r="P95" i="38"/>
  <c r="BK95" i="38"/>
  <c r="J95" i="38"/>
  <c r="BE95" i="38"/>
  <c r="BI94" i="38"/>
  <c r="BH94" i="38"/>
  <c r="BG94" i="38"/>
  <c r="BF94" i="38"/>
  <c r="T94" i="38"/>
  <c r="R94" i="38"/>
  <c r="P94" i="38"/>
  <c r="BK94" i="38"/>
  <c r="J94" i="38"/>
  <c r="BE94" i="38"/>
  <c r="BI93" i="38"/>
  <c r="BH93" i="38"/>
  <c r="BG93" i="38"/>
  <c r="BF93" i="38"/>
  <c r="T93" i="38"/>
  <c r="R93" i="38"/>
  <c r="P93" i="38"/>
  <c r="BK93" i="38"/>
  <c r="J93" i="38"/>
  <c r="BE93" i="38"/>
  <c r="BI92" i="38"/>
  <c r="BH92" i="38"/>
  <c r="BG92" i="38"/>
  <c r="BF92" i="38"/>
  <c r="J92" i="38"/>
  <c r="BE92" i="38"/>
  <c r="T92" i="38"/>
  <c r="R92" i="38"/>
  <c r="P92" i="38"/>
  <c r="BK92" i="38"/>
  <c r="BI91" i="38"/>
  <c r="BH91" i="38"/>
  <c r="BG91" i="38"/>
  <c r="BF91" i="38"/>
  <c r="T91" i="38"/>
  <c r="R91" i="38"/>
  <c r="P91" i="38"/>
  <c r="BK91" i="38"/>
  <c r="J91" i="38"/>
  <c r="BE91" i="38"/>
  <c r="BI90" i="38"/>
  <c r="BH90" i="38"/>
  <c r="BG90" i="38"/>
  <c r="BF90" i="38"/>
  <c r="T90" i="38"/>
  <c r="R90" i="38"/>
  <c r="P90" i="38"/>
  <c r="BK90" i="38"/>
  <c r="J90" i="38"/>
  <c r="BE90" i="38"/>
  <c r="BI89" i="38"/>
  <c r="BH89" i="38"/>
  <c r="BG89" i="38"/>
  <c r="BF89" i="38"/>
  <c r="T89" i="38"/>
  <c r="R89" i="38"/>
  <c r="P89" i="38"/>
  <c r="BK89" i="38"/>
  <c r="J89" i="38"/>
  <c r="BE89" i="38"/>
  <c r="BI87" i="38"/>
  <c r="BH87" i="38"/>
  <c r="BG87" i="38"/>
  <c r="BF87" i="38"/>
  <c r="T87" i="38"/>
  <c r="R87" i="38"/>
  <c r="P87" i="38"/>
  <c r="BK87" i="38"/>
  <c r="J87" i="38"/>
  <c r="BE87" i="38"/>
  <c r="BI86" i="38"/>
  <c r="BH86" i="38"/>
  <c r="BG86" i="38"/>
  <c r="BF86" i="38"/>
  <c r="T86" i="38"/>
  <c r="R86" i="38"/>
  <c r="P86" i="38"/>
  <c r="BK86" i="38"/>
  <c r="J86" i="38"/>
  <c r="BE86" i="38"/>
  <c r="BI85" i="38"/>
  <c r="BH85" i="38"/>
  <c r="BG85" i="38"/>
  <c r="BF85" i="38"/>
  <c r="T85" i="38"/>
  <c r="R85" i="38"/>
  <c r="P85" i="38"/>
  <c r="BK85" i="38"/>
  <c r="J85" i="38"/>
  <c r="BE85" i="38"/>
  <c r="BI84" i="38"/>
  <c r="BH84" i="38"/>
  <c r="BG84" i="38"/>
  <c r="BF84" i="38"/>
  <c r="T84" i="38"/>
  <c r="R84" i="38"/>
  <c r="P84" i="38"/>
  <c r="BK84" i="38"/>
  <c r="J84" i="38"/>
  <c r="BE84" i="38"/>
  <c r="BI83" i="38"/>
  <c r="BH83" i="38"/>
  <c r="BG83" i="38"/>
  <c r="BF83" i="38"/>
  <c r="T83" i="38"/>
  <c r="R83" i="38"/>
  <c r="P83" i="38"/>
  <c r="BK83" i="38"/>
  <c r="J83" i="38"/>
  <c r="BE83" i="38"/>
  <c r="BI82" i="38"/>
  <c r="BH82" i="38"/>
  <c r="BG82" i="38"/>
  <c r="BF82" i="38"/>
  <c r="T82" i="38"/>
  <c r="R82" i="38"/>
  <c r="P82" i="38"/>
  <c r="BK82" i="38"/>
  <c r="J82" i="38"/>
  <c r="BE82" i="38"/>
  <c r="BI81" i="38"/>
  <c r="BH81" i="38"/>
  <c r="BG81" i="38"/>
  <c r="BF81" i="38"/>
  <c r="T81" i="38"/>
  <c r="R81" i="38"/>
  <c r="P81" i="38"/>
  <c r="BK81" i="38"/>
  <c r="J81" i="38"/>
  <c r="BE81" i="38"/>
  <c r="BI80" i="38"/>
  <c r="BH80" i="38"/>
  <c r="BG80" i="38"/>
  <c r="BF80" i="38"/>
  <c r="J80" i="38"/>
  <c r="BE80" i="38"/>
  <c r="T80" i="38"/>
  <c r="R80" i="38"/>
  <c r="P80" i="38"/>
  <c r="BK80" i="38"/>
  <c r="F72" i="38"/>
  <c r="E70" i="38"/>
  <c r="F49" i="38"/>
  <c r="E47" i="38"/>
  <c r="J21" i="38"/>
  <c r="E21" i="38"/>
  <c r="J51" i="38"/>
  <c r="J20" i="38"/>
  <c r="J18" i="38"/>
  <c r="E18" i="38"/>
  <c r="J17" i="38"/>
  <c r="J15" i="38"/>
  <c r="E15" i="38"/>
  <c r="J14" i="38"/>
  <c r="J12" i="38"/>
  <c r="J49" i="38"/>
  <c r="E7" i="38"/>
  <c r="E68" i="38"/>
  <c r="AY87" i="1"/>
  <c r="AX87" i="1"/>
  <c r="BI90" i="37"/>
  <c r="BH90" i="37"/>
  <c r="BG90" i="37"/>
  <c r="BF90" i="37"/>
  <c r="T90" i="37"/>
  <c r="T89" i="37"/>
  <c r="R90" i="37"/>
  <c r="R89" i="37"/>
  <c r="P90" i="37"/>
  <c r="P89" i="37"/>
  <c r="BK90" i="37"/>
  <c r="BK89" i="37"/>
  <c r="J89" i="37" s="1"/>
  <c r="J61" i="37" s="1"/>
  <c r="J90" i="37"/>
  <c r="BE90" i="37"/>
  <c r="BI88" i="37"/>
  <c r="BH88" i="37"/>
  <c r="BG88" i="37"/>
  <c r="BF88" i="37"/>
  <c r="T88" i="37"/>
  <c r="T87" i="37"/>
  <c r="R88" i="37"/>
  <c r="R87" i="37"/>
  <c r="P88" i="37"/>
  <c r="P87" i="37"/>
  <c r="BK88" i="37"/>
  <c r="BK87" i="37"/>
  <c r="J87" i="37" s="1"/>
  <c r="J60" i="37" s="1"/>
  <c r="J88" i="37"/>
  <c r="BE88" i="37"/>
  <c r="BI86" i="37"/>
  <c r="F34" i="37"/>
  <c r="BD87" i="1" s="1"/>
  <c r="BH86" i="37"/>
  <c r="BG86" i="37"/>
  <c r="BF86" i="37"/>
  <c r="T86" i="37"/>
  <c r="T85" i="37"/>
  <c r="R86" i="37"/>
  <c r="R85" i="37"/>
  <c r="P86" i="37"/>
  <c r="P85" i="37"/>
  <c r="BK86" i="37"/>
  <c r="BK85" i="37"/>
  <c r="J85" i="37" s="1"/>
  <c r="J59" i="37"/>
  <c r="J86" i="37"/>
  <c r="BE86" i="37"/>
  <c r="BI84" i="37"/>
  <c r="BH84" i="37"/>
  <c r="BG84" i="37"/>
  <c r="BF84" i="37"/>
  <c r="T84" i="37"/>
  <c r="T83" i="37"/>
  <c r="R84" i="37"/>
  <c r="R83" i="37"/>
  <c r="P84" i="37"/>
  <c r="P83" i="37"/>
  <c r="BK84" i="37"/>
  <c r="BK83" i="37"/>
  <c r="J84" i="37"/>
  <c r="BE84" i="37"/>
  <c r="F75" i="37"/>
  <c r="E73" i="37"/>
  <c r="F49" i="37"/>
  <c r="E47" i="37"/>
  <c r="J21" i="37"/>
  <c r="E21" i="37"/>
  <c r="J77" i="37" s="1"/>
  <c r="J20" i="37"/>
  <c r="J18" i="37"/>
  <c r="E18" i="37"/>
  <c r="F52" i="37" s="1"/>
  <c r="J17" i="37"/>
  <c r="J15" i="37"/>
  <c r="E15" i="37"/>
  <c r="F77" i="37" s="1"/>
  <c r="J14" i="37"/>
  <c r="J12" i="37"/>
  <c r="J49" i="37" s="1"/>
  <c r="E7" i="37"/>
  <c r="E45" i="37" s="1"/>
  <c r="AY86" i="1"/>
  <c r="AX86" i="1"/>
  <c r="BI82" i="36"/>
  <c r="BH82" i="36"/>
  <c r="BG82" i="36"/>
  <c r="BF82" i="36"/>
  <c r="T82" i="36"/>
  <c r="R82" i="36"/>
  <c r="P82" i="36"/>
  <c r="BK82" i="36"/>
  <c r="J82" i="36"/>
  <c r="BE82" i="36" s="1"/>
  <c r="BI81" i="36"/>
  <c r="BH81" i="36"/>
  <c r="BG81" i="36"/>
  <c r="BF81" i="36"/>
  <c r="T81" i="36"/>
  <c r="R81" i="36"/>
  <c r="P81" i="36"/>
  <c r="BK81" i="36"/>
  <c r="J81" i="36"/>
  <c r="BE81" i="36" s="1"/>
  <c r="BI80" i="36"/>
  <c r="BH80" i="36"/>
  <c r="BG80" i="36"/>
  <c r="BF80" i="36"/>
  <c r="T80" i="36"/>
  <c r="R80" i="36"/>
  <c r="P80" i="36"/>
  <c r="BK80" i="36"/>
  <c r="J80" i="36"/>
  <c r="BE80" i="36" s="1"/>
  <c r="BI79" i="36"/>
  <c r="BH79" i="36"/>
  <c r="BG79" i="36"/>
  <c r="BF79" i="36"/>
  <c r="T79" i="36"/>
  <c r="R79" i="36"/>
  <c r="P79" i="36"/>
  <c r="BK79" i="36"/>
  <c r="J79" i="36"/>
  <c r="BE79" i="36"/>
  <c r="F71" i="36"/>
  <c r="E69" i="36"/>
  <c r="F49" i="36"/>
  <c r="E47" i="36"/>
  <c r="J21" i="36"/>
  <c r="E21" i="36"/>
  <c r="J51" i="36" s="1"/>
  <c r="J20" i="36"/>
  <c r="J18" i="36"/>
  <c r="E18" i="36"/>
  <c r="F74" i="36" s="1"/>
  <c r="J17" i="36"/>
  <c r="J15" i="36"/>
  <c r="E15" i="36"/>
  <c r="F51" i="36" s="1"/>
  <c r="J14" i="36"/>
  <c r="J12" i="36"/>
  <c r="J49" i="36"/>
  <c r="E7" i="36"/>
  <c r="E45" i="36"/>
  <c r="AY85" i="1"/>
  <c r="AX85" i="1"/>
  <c r="BI96" i="35"/>
  <c r="BH96" i="35"/>
  <c r="BG96" i="35"/>
  <c r="BF96" i="35"/>
  <c r="T96" i="35"/>
  <c r="R96" i="35"/>
  <c r="P96" i="35"/>
  <c r="BK96" i="35"/>
  <c r="J96" i="35"/>
  <c r="BE96" i="35"/>
  <c r="BI95" i="35"/>
  <c r="BH95" i="35"/>
  <c r="BG95" i="35"/>
  <c r="BF95" i="35"/>
  <c r="T95" i="35"/>
  <c r="R95" i="35"/>
  <c r="P95" i="35"/>
  <c r="BK95" i="35"/>
  <c r="J95" i="35"/>
  <c r="BE95" i="35"/>
  <c r="BI94" i="35"/>
  <c r="BH94" i="35"/>
  <c r="BG94" i="35"/>
  <c r="BF94" i="35"/>
  <c r="T94" i="35"/>
  <c r="R94" i="35"/>
  <c r="P94" i="35"/>
  <c r="BK94" i="35"/>
  <c r="J94" i="35"/>
  <c r="BE94" i="35"/>
  <c r="BI93" i="35"/>
  <c r="BH93" i="35"/>
  <c r="BG93" i="35"/>
  <c r="BF93" i="35"/>
  <c r="T93" i="35"/>
  <c r="R93" i="35"/>
  <c r="P93" i="35"/>
  <c r="BK93" i="35"/>
  <c r="J93" i="35"/>
  <c r="BE93" i="35"/>
  <c r="BI92" i="35"/>
  <c r="BH92" i="35"/>
  <c r="BG92" i="35"/>
  <c r="BF92" i="35"/>
  <c r="T92" i="35"/>
  <c r="R92" i="35"/>
  <c r="P92" i="35"/>
  <c r="BK92" i="35"/>
  <c r="J92" i="35"/>
  <c r="BE92" i="35"/>
  <c r="BI91" i="35"/>
  <c r="BH91" i="35"/>
  <c r="BG91" i="35"/>
  <c r="BF91" i="35"/>
  <c r="T91" i="35"/>
  <c r="R91" i="35"/>
  <c r="P91" i="35"/>
  <c r="BK91" i="35"/>
  <c r="J91" i="35"/>
  <c r="BE91" i="35"/>
  <c r="BI90" i="35"/>
  <c r="BH90" i="35"/>
  <c r="BG90" i="35"/>
  <c r="BF90" i="35"/>
  <c r="T90" i="35"/>
  <c r="R90" i="35"/>
  <c r="P90" i="35"/>
  <c r="BK90" i="35"/>
  <c r="J90" i="35"/>
  <c r="BE90" i="35" s="1"/>
  <c r="BI89" i="35"/>
  <c r="BH89" i="35"/>
  <c r="BG89" i="35"/>
  <c r="BF89" i="35"/>
  <c r="T89" i="35"/>
  <c r="R89" i="35"/>
  <c r="R88" i="35" s="1"/>
  <c r="P89" i="35"/>
  <c r="BK89" i="35"/>
  <c r="J89" i="35"/>
  <c r="BE89" i="35" s="1"/>
  <c r="BI87" i="35"/>
  <c r="BH87" i="35"/>
  <c r="BG87" i="35"/>
  <c r="BF87" i="35"/>
  <c r="T87" i="35"/>
  <c r="R87" i="35"/>
  <c r="P87" i="35"/>
  <c r="BK87" i="35"/>
  <c r="J87" i="35"/>
  <c r="BE87" i="35"/>
  <c r="BI86" i="35"/>
  <c r="BH86" i="35"/>
  <c r="BG86" i="35"/>
  <c r="BF86" i="35"/>
  <c r="J86" i="35"/>
  <c r="BE86" i="35"/>
  <c r="T86" i="35"/>
  <c r="R86" i="35"/>
  <c r="P86" i="35"/>
  <c r="BK86" i="35"/>
  <c r="BI85" i="35"/>
  <c r="BH85" i="35"/>
  <c r="BG85" i="35"/>
  <c r="BF85" i="35"/>
  <c r="T85" i="35"/>
  <c r="R85" i="35"/>
  <c r="P85" i="35"/>
  <c r="BK85" i="35"/>
  <c r="J85" i="35"/>
  <c r="BE85" i="35"/>
  <c r="BI84" i="35"/>
  <c r="BH84" i="35"/>
  <c r="BG84" i="35"/>
  <c r="BF84" i="35"/>
  <c r="J84" i="35"/>
  <c r="BE84" i="35"/>
  <c r="T84" i="35"/>
  <c r="R84" i="35"/>
  <c r="P84" i="35"/>
  <c r="BK84" i="35"/>
  <c r="BI83" i="35"/>
  <c r="BH83" i="35"/>
  <c r="BG83" i="35"/>
  <c r="BF83" i="35"/>
  <c r="T83" i="35"/>
  <c r="R83" i="35"/>
  <c r="P83" i="35"/>
  <c r="BK83" i="35"/>
  <c r="J83" i="35"/>
  <c r="BE83" i="35"/>
  <c r="BI82" i="35"/>
  <c r="BH82" i="35"/>
  <c r="BG82" i="35"/>
  <c r="BF82" i="35"/>
  <c r="J82" i="35"/>
  <c r="BE82" i="35"/>
  <c r="T82" i="35"/>
  <c r="R82" i="35"/>
  <c r="P82" i="35"/>
  <c r="BK82" i="35"/>
  <c r="BI81" i="35"/>
  <c r="BH81" i="35"/>
  <c r="BG81" i="35"/>
  <c r="BF81" i="35"/>
  <c r="T81" i="35"/>
  <c r="R81" i="35"/>
  <c r="P81" i="35"/>
  <c r="BK81" i="35"/>
  <c r="J81" i="35"/>
  <c r="BE81" i="35"/>
  <c r="BI80" i="35"/>
  <c r="BH80" i="35"/>
  <c r="BG80" i="35"/>
  <c r="BF80" i="35"/>
  <c r="T80" i="35"/>
  <c r="R80" i="35"/>
  <c r="P80" i="35"/>
  <c r="BK80" i="35"/>
  <c r="J80" i="35"/>
  <c r="BE80" i="35"/>
  <c r="F72" i="35"/>
  <c r="E70" i="35"/>
  <c r="F49" i="35"/>
  <c r="E47" i="35"/>
  <c r="J21" i="35"/>
  <c r="E21" i="35"/>
  <c r="J74" i="35" s="1"/>
  <c r="J20" i="35"/>
  <c r="J18" i="35"/>
  <c r="E18" i="35"/>
  <c r="F52" i="35" s="1"/>
  <c r="J17" i="35"/>
  <c r="J15" i="35"/>
  <c r="E15" i="35"/>
  <c r="F51" i="35" s="1"/>
  <c r="J14" i="35"/>
  <c r="J12" i="35"/>
  <c r="J72" i="35"/>
  <c r="E7" i="35"/>
  <c r="E45" i="35"/>
  <c r="AY84" i="1"/>
  <c r="AX84" i="1"/>
  <c r="BI90" i="34"/>
  <c r="BH90" i="34"/>
  <c r="BG90" i="34"/>
  <c r="BF90" i="34"/>
  <c r="T90" i="34"/>
  <c r="T89" i="34"/>
  <c r="R90" i="34"/>
  <c r="R89" i="34"/>
  <c r="P90" i="34"/>
  <c r="P89" i="34"/>
  <c r="BK90" i="34"/>
  <c r="BK89" i="34"/>
  <c r="J89" i="34" s="1"/>
  <c r="J61" i="34"/>
  <c r="J90" i="34"/>
  <c r="BE90" i="34"/>
  <c r="BI88" i="34"/>
  <c r="BH88" i="34"/>
  <c r="BG88" i="34"/>
  <c r="BF88" i="34"/>
  <c r="J88" i="34"/>
  <c r="BE88" i="34"/>
  <c r="T88" i="34"/>
  <c r="T87" i="34"/>
  <c r="R88" i="34"/>
  <c r="R87" i="34"/>
  <c r="P88" i="34"/>
  <c r="P87" i="34"/>
  <c r="BK88" i="34"/>
  <c r="BK87" i="34"/>
  <c r="J87" i="34" s="1"/>
  <c r="J60" i="34" s="1"/>
  <c r="BI86" i="34"/>
  <c r="BH86" i="34"/>
  <c r="BG86" i="34"/>
  <c r="F32" i="34"/>
  <c r="BB84" i="1" s="1"/>
  <c r="BF86" i="34"/>
  <c r="T86" i="34"/>
  <c r="T85" i="34"/>
  <c r="R86" i="34"/>
  <c r="R85" i="34"/>
  <c r="P86" i="34"/>
  <c r="P85" i="34"/>
  <c r="BK86" i="34"/>
  <c r="BK85" i="34"/>
  <c r="J85" i="34" s="1"/>
  <c r="J59" i="34" s="1"/>
  <c r="J86" i="34"/>
  <c r="BE86" i="34"/>
  <c r="BI84" i="34"/>
  <c r="BH84" i="34"/>
  <c r="BG84" i="34"/>
  <c r="BF84" i="34"/>
  <c r="J31" i="34" s="1"/>
  <c r="AW84" i="1"/>
  <c r="T84" i="34"/>
  <c r="T83" i="34"/>
  <c r="R84" i="34"/>
  <c r="R83" i="34"/>
  <c r="P84" i="34"/>
  <c r="P83" i="34"/>
  <c r="BK84" i="34"/>
  <c r="BK83" i="34"/>
  <c r="J84" i="34"/>
  <c r="BE84" i="34"/>
  <c r="F75" i="34"/>
  <c r="E73" i="34"/>
  <c r="F49" i="34"/>
  <c r="E47" i="34"/>
  <c r="J21" i="34"/>
  <c r="E21" i="34"/>
  <c r="J51" i="34" s="1"/>
  <c r="J20" i="34"/>
  <c r="J18" i="34"/>
  <c r="E18" i="34"/>
  <c r="F52" i="34" s="1"/>
  <c r="J17" i="34"/>
  <c r="J15" i="34"/>
  <c r="E15" i="34"/>
  <c r="F51" i="34" s="1"/>
  <c r="J14" i="34"/>
  <c r="J12" i="34"/>
  <c r="E7" i="34"/>
  <c r="E45" i="34" s="1"/>
  <c r="AY83" i="1"/>
  <c r="AX83" i="1"/>
  <c r="BI82" i="33"/>
  <c r="BH82" i="33"/>
  <c r="BG82" i="33"/>
  <c r="BF82" i="33"/>
  <c r="J82" i="33"/>
  <c r="BE82" i="33" s="1"/>
  <c r="T82" i="33"/>
  <c r="R82" i="33"/>
  <c r="P82" i="33"/>
  <c r="BK82" i="33"/>
  <c r="BI81" i="33"/>
  <c r="BH81" i="33"/>
  <c r="BG81" i="33"/>
  <c r="BF81" i="33"/>
  <c r="T81" i="33"/>
  <c r="R81" i="33"/>
  <c r="P81" i="33"/>
  <c r="BK81" i="33"/>
  <c r="J81" i="33"/>
  <c r="BE81" i="33" s="1"/>
  <c r="BI80" i="33"/>
  <c r="BH80" i="33"/>
  <c r="BG80" i="33"/>
  <c r="BF80" i="33"/>
  <c r="J80" i="33"/>
  <c r="BE80" i="33" s="1"/>
  <c r="T80" i="33"/>
  <c r="R80" i="33"/>
  <c r="P80" i="33"/>
  <c r="BK80" i="33"/>
  <c r="BI79" i="33"/>
  <c r="BH79" i="33"/>
  <c r="BG79" i="33"/>
  <c r="BF79" i="33"/>
  <c r="T79" i="33"/>
  <c r="R79" i="33"/>
  <c r="R78" i="33"/>
  <c r="R77" i="33" s="1"/>
  <c r="P79" i="33"/>
  <c r="BK79" i="33"/>
  <c r="J79" i="33"/>
  <c r="BE79" i="33" s="1"/>
  <c r="F71" i="33"/>
  <c r="E69" i="33"/>
  <c r="F49" i="33"/>
  <c r="E47" i="33"/>
  <c r="J21" i="33"/>
  <c r="E21" i="33"/>
  <c r="J73" i="33"/>
  <c r="J20" i="33"/>
  <c r="J18" i="33"/>
  <c r="E18" i="33"/>
  <c r="F74" i="33"/>
  <c r="J17" i="33"/>
  <c r="J15" i="33"/>
  <c r="E15" i="33"/>
  <c r="F73" i="33"/>
  <c r="J14" i="33"/>
  <c r="J12" i="33"/>
  <c r="J49" i="33" s="1"/>
  <c r="E7" i="33"/>
  <c r="E67" i="33" s="1"/>
  <c r="AY82" i="1"/>
  <c r="AX82" i="1"/>
  <c r="BI96" i="32"/>
  <c r="BH96" i="32"/>
  <c r="BG96" i="32"/>
  <c r="BF96" i="32"/>
  <c r="T96" i="32"/>
  <c r="R96" i="32"/>
  <c r="P96" i="32"/>
  <c r="BK96" i="32"/>
  <c r="J96" i="32"/>
  <c r="BE96" i="32" s="1"/>
  <c r="BI95" i="32"/>
  <c r="BH95" i="32"/>
  <c r="BG95" i="32"/>
  <c r="BF95" i="32"/>
  <c r="T95" i="32"/>
  <c r="R95" i="32"/>
  <c r="P95" i="32"/>
  <c r="BK95" i="32"/>
  <c r="J95" i="32"/>
  <c r="BE95" i="32"/>
  <c r="BI94" i="32"/>
  <c r="BH94" i="32"/>
  <c r="BG94" i="32"/>
  <c r="BF94" i="32"/>
  <c r="T94" i="32"/>
  <c r="R94" i="32"/>
  <c r="P94" i="32"/>
  <c r="BK94" i="32"/>
  <c r="J94" i="32"/>
  <c r="BE94" i="32" s="1"/>
  <c r="BI93" i="32"/>
  <c r="BH93" i="32"/>
  <c r="BG93" i="32"/>
  <c r="BF93" i="32"/>
  <c r="T93" i="32"/>
  <c r="R93" i="32"/>
  <c r="P93" i="32"/>
  <c r="BK93" i="32"/>
  <c r="J93" i="32"/>
  <c r="BE93" i="32"/>
  <c r="BI92" i="32"/>
  <c r="BH92" i="32"/>
  <c r="BG92" i="32"/>
  <c r="BF92" i="32"/>
  <c r="T92" i="32"/>
  <c r="R92" i="32"/>
  <c r="P92" i="32"/>
  <c r="BK92" i="32"/>
  <c r="J92" i="32"/>
  <c r="BE92" i="32" s="1"/>
  <c r="BI91" i="32"/>
  <c r="BH91" i="32"/>
  <c r="BG91" i="32"/>
  <c r="BF91" i="32"/>
  <c r="T91" i="32"/>
  <c r="R91" i="32"/>
  <c r="P91" i="32"/>
  <c r="BK91" i="32"/>
  <c r="J91" i="32"/>
  <c r="BE91" i="32"/>
  <c r="BI90" i="32"/>
  <c r="BH90" i="32"/>
  <c r="BG90" i="32"/>
  <c r="BF90" i="32"/>
  <c r="T90" i="32"/>
  <c r="R90" i="32"/>
  <c r="P90" i="32"/>
  <c r="BK90" i="32"/>
  <c r="J90" i="32"/>
  <c r="BE90" i="32" s="1"/>
  <c r="BI89" i="32"/>
  <c r="BH89" i="32"/>
  <c r="BG89" i="32"/>
  <c r="BF89" i="32"/>
  <c r="T89" i="32"/>
  <c r="R89" i="32"/>
  <c r="R88" i="32" s="1"/>
  <c r="P89" i="32"/>
  <c r="BK89" i="32"/>
  <c r="J89" i="32"/>
  <c r="BE89" i="32"/>
  <c r="BI87" i="32"/>
  <c r="BH87" i="32"/>
  <c r="BG87" i="32"/>
  <c r="BF87" i="32"/>
  <c r="T87" i="32"/>
  <c r="R87" i="32"/>
  <c r="P87" i="32"/>
  <c r="BK87" i="32"/>
  <c r="J87" i="32"/>
  <c r="BE87" i="32"/>
  <c r="BI86" i="32"/>
  <c r="BH86" i="32"/>
  <c r="BG86" i="32"/>
  <c r="BF86" i="32"/>
  <c r="T86" i="32"/>
  <c r="R86" i="32"/>
  <c r="P86" i="32"/>
  <c r="BK86" i="32"/>
  <c r="J86" i="32"/>
  <c r="BE86" i="32"/>
  <c r="BI85" i="32"/>
  <c r="BH85" i="32"/>
  <c r="BG85" i="32"/>
  <c r="BF85" i="32"/>
  <c r="T85" i="32"/>
  <c r="R85" i="32"/>
  <c r="P85" i="32"/>
  <c r="BK85" i="32"/>
  <c r="J85" i="32"/>
  <c r="BE85" i="32"/>
  <c r="BI84" i="32"/>
  <c r="BH84" i="32"/>
  <c r="BG84" i="32"/>
  <c r="BF84" i="32"/>
  <c r="T84" i="32"/>
  <c r="R84" i="32"/>
  <c r="P84" i="32"/>
  <c r="BK84" i="32"/>
  <c r="J84" i="32"/>
  <c r="BE84" i="32"/>
  <c r="BI83" i="32"/>
  <c r="BH83" i="32"/>
  <c r="BG83" i="32"/>
  <c r="BF83" i="32"/>
  <c r="T83" i="32"/>
  <c r="R83" i="32"/>
  <c r="P83" i="32"/>
  <c r="BK83" i="32"/>
  <c r="J83" i="32"/>
  <c r="BE83" i="32"/>
  <c r="BI82" i="32"/>
  <c r="BH82" i="32"/>
  <c r="BG82" i="32"/>
  <c r="BF82" i="32"/>
  <c r="T82" i="32"/>
  <c r="R82" i="32"/>
  <c r="P82" i="32"/>
  <c r="BK82" i="32"/>
  <c r="J82" i="32"/>
  <c r="BE82" i="32"/>
  <c r="BI81" i="32"/>
  <c r="BH81" i="32"/>
  <c r="BG81" i="32"/>
  <c r="BF81" i="32"/>
  <c r="T81" i="32"/>
  <c r="R81" i="32"/>
  <c r="P81" i="32"/>
  <c r="BK81" i="32"/>
  <c r="BK80" i="32"/>
  <c r="J81" i="32"/>
  <c r="BE81" i="32" s="1"/>
  <c r="BI80" i="32"/>
  <c r="BH80" i="32"/>
  <c r="BG80" i="32"/>
  <c r="BF80" i="32"/>
  <c r="T80" i="32"/>
  <c r="T79" i="32" s="1"/>
  <c r="R80" i="32"/>
  <c r="P80" i="32"/>
  <c r="J80" i="32"/>
  <c r="BE80" i="32" s="1"/>
  <c r="F72" i="32"/>
  <c r="E70" i="32"/>
  <c r="F49" i="32"/>
  <c r="E47" i="32"/>
  <c r="J21" i="32"/>
  <c r="E21" i="32"/>
  <c r="J51" i="32"/>
  <c r="J20" i="32"/>
  <c r="J18" i="32"/>
  <c r="E18" i="32"/>
  <c r="F52" i="32" s="1"/>
  <c r="J17" i="32"/>
  <c r="J15" i="32"/>
  <c r="E15" i="32"/>
  <c r="F51" i="32"/>
  <c r="J14" i="32"/>
  <c r="J12" i="32"/>
  <c r="J72" i="32" s="1"/>
  <c r="E7" i="32"/>
  <c r="E45" i="32" s="1"/>
  <c r="AY81" i="1"/>
  <c r="AX81" i="1"/>
  <c r="BI90" i="31"/>
  <c r="BH90" i="31"/>
  <c r="BG90" i="31"/>
  <c r="BF90" i="31"/>
  <c r="T90" i="31"/>
  <c r="T89" i="31" s="1"/>
  <c r="R90" i="31"/>
  <c r="R89" i="31" s="1"/>
  <c r="P90" i="31"/>
  <c r="P89" i="31" s="1"/>
  <c r="BK90" i="31"/>
  <c r="BK89" i="31" s="1"/>
  <c r="J89" i="31"/>
  <c r="J61" i="31" s="1"/>
  <c r="J90" i="31"/>
  <c r="BE90" i="31"/>
  <c r="BI88" i="31"/>
  <c r="BH88" i="31"/>
  <c r="BG88" i="31"/>
  <c r="BF88" i="31"/>
  <c r="J31" i="31"/>
  <c r="AW81" i="1" s="1"/>
  <c r="T88" i="31"/>
  <c r="T87" i="31" s="1"/>
  <c r="R88" i="31"/>
  <c r="R87" i="31" s="1"/>
  <c r="P88" i="31"/>
  <c r="P87" i="31" s="1"/>
  <c r="BK88" i="31"/>
  <c r="BK87" i="31" s="1"/>
  <c r="J87" i="31" s="1"/>
  <c r="J60" i="31" s="1"/>
  <c r="J88" i="31"/>
  <c r="BE88" i="31" s="1"/>
  <c r="BI86" i="31"/>
  <c r="BH86" i="31"/>
  <c r="BG86" i="31"/>
  <c r="BF86" i="31"/>
  <c r="F31" i="31"/>
  <c r="BA81" i="1" s="1"/>
  <c r="T86" i="31"/>
  <c r="T85" i="31"/>
  <c r="R86" i="31"/>
  <c r="R85" i="31" s="1"/>
  <c r="P86" i="31"/>
  <c r="P85" i="31"/>
  <c r="BK86" i="31"/>
  <c r="BK85" i="31" s="1"/>
  <c r="J85" i="31" s="1"/>
  <c r="J59" i="31" s="1"/>
  <c r="J86" i="31"/>
  <c r="BE86" i="31" s="1"/>
  <c r="BI84" i="31"/>
  <c r="BH84" i="31"/>
  <c r="BG84" i="31"/>
  <c r="F32" i="31" s="1"/>
  <c r="BB81" i="1" s="1"/>
  <c r="BF84" i="31"/>
  <c r="T84" i="31"/>
  <c r="T83" i="31" s="1"/>
  <c r="R84" i="31"/>
  <c r="R83" i="31" s="1"/>
  <c r="P84" i="31"/>
  <c r="P83" i="31" s="1"/>
  <c r="BK84" i="31"/>
  <c r="BK83" i="31" s="1"/>
  <c r="J84" i="31"/>
  <c r="BE84" i="31"/>
  <c r="F75" i="31"/>
  <c r="E73" i="31"/>
  <c r="F49" i="31"/>
  <c r="E47" i="31"/>
  <c r="J21" i="31"/>
  <c r="E21" i="31"/>
  <c r="J77" i="31" s="1"/>
  <c r="J20" i="31"/>
  <c r="J18" i="31"/>
  <c r="E18" i="31"/>
  <c r="F78" i="31" s="1"/>
  <c r="J17" i="31"/>
  <c r="J15" i="31"/>
  <c r="E15" i="31"/>
  <c r="F77" i="31" s="1"/>
  <c r="J14" i="31"/>
  <c r="J12" i="31"/>
  <c r="J49" i="31" s="1"/>
  <c r="E7" i="31"/>
  <c r="E71" i="31"/>
  <c r="AY80" i="1"/>
  <c r="AX80" i="1"/>
  <c r="BI82" i="30"/>
  <c r="BH82" i="30"/>
  <c r="BG82" i="30"/>
  <c r="BF82" i="30"/>
  <c r="T82" i="30"/>
  <c r="R82" i="30"/>
  <c r="P82" i="30"/>
  <c r="BK82" i="30"/>
  <c r="J82" i="30"/>
  <c r="BE82" i="30"/>
  <c r="BI81" i="30"/>
  <c r="BH81" i="30"/>
  <c r="BG81" i="30"/>
  <c r="BF81" i="30"/>
  <c r="J81" i="30"/>
  <c r="BE81" i="30" s="1"/>
  <c r="T81" i="30"/>
  <c r="R81" i="30"/>
  <c r="P81" i="30"/>
  <c r="BK81" i="30"/>
  <c r="BI80" i="30"/>
  <c r="BH80" i="30"/>
  <c r="BG80" i="30"/>
  <c r="BF80" i="30"/>
  <c r="T80" i="30"/>
  <c r="R80" i="30"/>
  <c r="P80" i="30"/>
  <c r="BK80" i="30"/>
  <c r="J80" i="30"/>
  <c r="BE80" i="30"/>
  <c r="BI79" i="30"/>
  <c r="BH79" i="30"/>
  <c r="F33" i="30" s="1"/>
  <c r="BC80" i="1" s="1"/>
  <c r="BG79" i="30"/>
  <c r="BF79" i="30"/>
  <c r="T79" i="30"/>
  <c r="T78" i="30"/>
  <c r="T77" i="30"/>
  <c r="R79" i="30"/>
  <c r="P79" i="30"/>
  <c r="BK79" i="30"/>
  <c r="J79" i="30"/>
  <c r="BE79" i="30" s="1"/>
  <c r="F71" i="30"/>
  <c r="E69" i="30"/>
  <c r="F49" i="30"/>
  <c r="E47" i="30"/>
  <c r="J21" i="30"/>
  <c r="E21" i="30"/>
  <c r="J51" i="30"/>
  <c r="J20" i="30"/>
  <c r="J18" i="30"/>
  <c r="E18" i="30"/>
  <c r="F52" i="30" s="1"/>
  <c r="J17" i="30"/>
  <c r="J15" i="30"/>
  <c r="E15" i="30"/>
  <c r="F73" i="30"/>
  <c r="J14" i="30"/>
  <c r="J12" i="30"/>
  <c r="J71" i="30"/>
  <c r="E7" i="30"/>
  <c r="E45" i="30" s="1"/>
  <c r="AY79" i="1"/>
  <c r="AX79" i="1"/>
  <c r="BI96" i="29"/>
  <c r="BH96" i="29"/>
  <c r="BG96" i="29"/>
  <c r="BF96" i="29"/>
  <c r="T96" i="29"/>
  <c r="R96" i="29"/>
  <c r="P96" i="29"/>
  <c r="BK96" i="29"/>
  <c r="J96" i="29"/>
  <c r="BE96" i="29" s="1"/>
  <c r="BI95" i="29"/>
  <c r="BH95" i="29"/>
  <c r="BG95" i="29"/>
  <c r="BF95" i="29"/>
  <c r="T95" i="29"/>
  <c r="R95" i="29"/>
  <c r="P95" i="29"/>
  <c r="BK95" i="29"/>
  <c r="J95" i="29"/>
  <c r="BE95" i="29"/>
  <c r="BI94" i="29"/>
  <c r="BH94" i="29"/>
  <c r="BG94" i="29"/>
  <c r="BF94" i="29"/>
  <c r="J94" i="29"/>
  <c r="BE94" i="29" s="1"/>
  <c r="T94" i="29"/>
  <c r="R94" i="29"/>
  <c r="P94" i="29"/>
  <c r="BK94" i="29"/>
  <c r="BI93" i="29"/>
  <c r="BH93" i="29"/>
  <c r="BG93" i="29"/>
  <c r="BF93" i="29"/>
  <c r="T93" i="29"/>
  <c r="R93" i="29"/>
  <c r="P93" i="29"/>
  <c r="BK93" i="29"/>
  <c r="J93" i="29"/>
  <c r="BE93" i="29"/>
  <c r="BI92" i="29"/>
  <c r="BH92" i="29"/>
  <c r="BG92" i="29"/>
  <c r="BF92" i="29"/>
  <c r="J92" i="29"/>
  <c r="BE92" i="29" s="1"/>
  <c r="T92" i="29"/>
  <c r="R92" i="29"/>
  <c r="P92" i="29"/>
  <c r="BK92" i="29"/>
  <c r="BI91" i="29"/>
  <c r="BH91" i="29"/>
  <c r="BG91" i="29"/>
  <c r="BF91" i="29"/>
  <c r="T91" i="29"/>
  <c r="R91" i="29"/>
  <c r="P91" i="29"/>
  <c r="BK91" i="29"/>
  <c r="J91" i="29"/>
  <c r="BE91" i="29"/>
  <c r="BI90" i="29"/>
  <c r="BH90" i="29"/>
  <c r="BG90" i="29"/>
  <c r="BF90" i="29"/>
  <c r="J90" i="29"/>
  <c r="BE90" i="29" s="1"/>
  <c r="T90" i="29"/>
  <c r="R90" i="29"/>
  <c r="P90" i="29"/>
  <c r="BK90" i="29"/>
  <c r="BI89" i="29"/>
  <c r="BH89" i="29"/>
  <c r="BG89" i="29"/>
  <c r="BF89" i="29"/>
  <c r="T89" i="29"/>
  <c r="R89" i="29"/>
  <c r="P89" i="29"/>
  <c r="BK89" i="29"/>
  <c r="J89" i="29"/>
  <c r="BE89" i="29"/>
  <c r="BI87" i="29"/>
  <c r="BH87" i="29"/>
  <c r="BG87" i="29"/>
  <c r="BF87" i="29"/>
  <c r="J87" i="29"/>
  <c r="BE87" i="29" s="1"/>
  <c r="T87" i="29"/>
  <c r="R87" i="29"/>
  <c r="P87" i="29"/>
  <c r="BK87" i="29"/>
  <c r="BI86" i="29"/>
  <c r="BH86" i="29"/>
  <c r="BG86" i="29"/>
  <c r="BF86" i="29"/>
  <c r="T86" i="29"/>
  <c r="R86" i="29"/>
  <c r="P86" i="29"/>
  <c r="BK86" i="29"/>
  <c r="J86" i="29"/>
  <c r="BE86" i="29"/>
  <c r="BI85" i="29"/>
  <c r="BH85" i="29"/>
  <c r="BG85" i="29"/>
  <c r="BF85" i="29"/>
  <c r="T85" i="29"/>
  <c r="R85" i="29"/>
  <c r="P85" i="29"/>
  <c r="BK85" i="29"/>
  <c r="J85" i="29"/>
  <c r="BE85" i="29" s="1"/>
  <c r="BI84" i="29"/>
  <c r="BH84" i="29"/>
  <c r="BG84" i="29"/>
  <c r="BF84" i="29"/>
  <c r="T84" i="29"/>
  <c r="R84" i="29"/>
  <c r="P84" i="29"/>
  <c r="BK84" i="29"/>
  <c r="J84" i="29"/>
  <c r="BE84" i="29"/>
  <c r="BI83" i="29"/>
  <c r="BH83" i="29"/>
  <c r="BG83" i="29"/>
  <c r="BF83" i="29"/>
  <c r="T83" i="29"/>
  <c r="R83" i="29"/>
  <c r="P83" i="29"/>
  <c r="BK83" i="29"/>
  <c r="J83" i="29"/>
  <c r="BE83" i="29" s="1"/>
  <c r="BI82" i="29"/>
  <c r="BH82" i="29"/>
  <c r="BG82" i="29"/>
  <c r="BF82" i="29"/>
  <c r="T82" i="29"/>
  <c r="R82" i="29"/>
  <c r="P82" i="29"/>
  <c r="BK82" i="29"/>
  <c r="J82" i="29"/>
  <c r="BE82" i="29"/>
  <c r="BI81" i="29"/>
  <c r="BH81" i="29"/>
  <c r="BG81" i="29"/>
  <c r="BF81" i="29"/>
  <c r="T81" i="29"/>
  <c r="R81" i="29"/>
  <c r="P81" i="29"/>
  <c r="BK81" i="29"/>
  <c r="J81" i="29"/>
  <c r="BE81" i="29" s="1"/>
  <c r="BI80" i="29"/>
  <c r="BH80" i="29"/>
  <c r="BG80" i="29"/>
  <c r="BF80" i="29"/>
  <c r="T80" i="29"/>
  <c r="R80" i="29"/>
  <c r="R79" i="29" s="1"/>
  <c r="P80" i="29"/>
  <c r="BK80" i="29"/>
  <c r="J80" i="29"/>
  <c r="BE80" i="29" s="1"/>
  <c r="F72" i="29"/>
  <c r="E70" i="29"/>
  <c r="F49" i="29"/>
  <c r="E47" i="29"/>
  <c r="J21" i="29"/>
  <c r="E21" i="29"/>
  <c r="J51" i="29"/>
  <c r="J20" i="29"/>
  <c r="J18" i="29"/>
  <c r="E18" i="29"/>
  <c r="F52" i="29" s="1"/>
  <c r="J17" i="29"/>
  <c r="J15" i="29"/>
  <c r="E15" i="29"/>
  <c r="F74" i="29"/>
  <c r="J14" i="29"/>
  <c r="J12" i="29"/>
  <c r="J72" i="29" s="1"/>
  <c r="E7" i="29"/>
  <c r="E45" i="29" s="1"/>
  <c r="AY78" i="1"/>
  <c r="AX78" i="1"/>
  <c r="BI90" i="28"/>
  <c r="BH90" i="28"/>
  <c r="BG90" i="28"/>
  <c r="BF90" i="28"/>
  <c r="T90" i="28"/>
  <c r="T89" i="28" s="1"/>
  <c r="R90" i="28"/>
  <c r="R89" i="28" s="1"/>
  <c r="P90" i="28"/>
  <c r="P89" i="28" s="1"/>
  <c r="BK90" i="28"/>
  <c r="BK89" i="28" s="1"/>
  <c r="J89" i="28"/>
  <c r="J61" i="28" s="1"/>
  <c r="J90" i="28"/>
  <c r="BE90" i="28" s="1"/>
  <c r="BI88" i="28"/>
  <c r="BH88" i="28"/>
  <c r="BG88" i="28"/>
  <c r="BF88" i="28"/>
  <c r="T88" i="28"/>
  <c r="T87" i="28" s="1"/>
  <c r="R88" i="28"/>
  <c r="R87" i="28" s="1"/>
  <c r="P88" i="28"/>
  <c r="P87" i="28" s="1"/>
  <c r="BK88" i="28"/>
  <c r="BK87" i="28" s="1"/>
  <c r="J87" i="28" s="1"/>
  <c r="J60" i="28" s="1"/>
  <c r="J88" i="28"/>
  <c r="BE88" i="28" s="1"/>
  <c r="BI86" i="28"/>
  <c r="BH86" i="28"/>
  <c r="BG86" i="28"/>
  <c r="BF86" i="28"/>
  <c r="T86" i="28"/>
  <c r="T85" i="28" s="1"/>
  <c r="R86" i="28"/>
  <c r="R85" i="28" s="1"/>
  <c r="P86" i="28"/>
  <c r="P85" i="28" s="1"/>
  <c r="BK86" i="28"/>
  <c r="BK85" i="28" s="1"/>
  <c r="J85" i="28"/>
  <c r="J59" i="28" s="1"/>
  <c r="J86" i="28"/>
  <c r="BE86" i="28" s="1"/>
  <c r="BI84" i="28"/>
  <c r="BH84" i="28"/>
  <c r="F33" i="28" s="1"/>
  <c r="BC78" i="1" s="1"/>
  <c r="BG84" i="28"/>
  <c r="BF84" i="28"/>
  <c r="T84" i="28"/>
  <c r="T83" i="28" s="1"/>
  <c r="R84" i="28"/>
  <c r="R83" i="28" s="1"/>
  <c r="P84" i="28"/>
  <c r="P83" i="28" s="1"/>
  <c r="BK84" i="28"/>
  <c r="BK83" i="28" s="1"/>
  <c r="J84" i="28"/>
  <c r="BE84" i="28" s="1"/>
  <c r="F30" i="28" s="1"/>
  <c r="AZ78" i="1" s="1"/>
  <c r="F75" i="28"/>
  <c r="E73" i="28"/>
  <c r="F49" i="28"/>
  <c r="E47" i="28"/>
  <c r="J21" i="28"/>
  <c r="E21" i="28"/>
  <c r="J51" i="28" s="1"/>
  <c r="J20" i="28"/>
  <c r="J18" i="28"/>
  <c r="E18" i="28"/>
  <c r="F52" i="28" s="1"/>
  <c r="J17" i="28"/>
  <c r="J15" i="28"/>
  <c r="E15" i="28"/>
  <c r="F77" i="28" s="1"/>
  <c r="J14" i="28"/>
  <c r="J12" i="28"/>
  <c r="J75" i="28" s="1"/>
  <c r="E7" i="28"/>
  <c r="E45" i="28"/>
  <c r="AY77" i="1"/>
  <c r="AX77" i="1"/>
  <c r="BI82" i="27"/>
  <c r="BH82" i="27"/>
  <c r="BG82" i="27"/>
  <c r="BF82" i="27"/>
  <c r="T82" i="27"/>
  <c r="R82" i="27"/>
  <c r="P82" i="27"/>
  <c r="BK82" i="27"/>
  <c r="J82" i="27"/>
  <c r="BE82" i="27"/>
  <c r="BI81" i="27"/>
  <c r="BH81" i="27"/>
  <c r="BG81" i="27"/>
  <c r="BF81" i="27"/>
  <c r="J81" i="27"/>
  <c r="BE81" i="27" s="1"/>
  <c r="T81" i="27"/>
  <c r="R81" i="27"/>
  <c r="P81" i="27"/>
  <c r="BK81" i="27"/>
  <c r="BI80" i="27"/>
  <c r="BH80" i="27"/>
  <c r="BG80" i="27"/>
  <c r="BG79" i="27"/>
  <c r="F32" i="27" s="1"/>
  <c r="BB77" i="1" s="1"/>
  <c r="BF80" i="27"/>
  <c r="T80" i="27"/>
  <c r="R80" i="27"/>
  <c r="P80" i="27"/>
  <c r="BK80" i="27"/>
  <c r="J80" i="27"/>
  <c r="BE80" i="27" s="1"/>
  <c r="BI79" i="27"/>
  <c r="BH79" i="27"/>
  <c r="BF79" i="27"/>
  <c r="T79" i="27"/>
  <c r="R79" i="27"/>
  <c r="R78" i="27"/>
  <c r="R77" i="27" s="1"/>
  <c r="P79" i="27"/>
  <c r="BK79" i="27"/>
  <c r="J79" i="27"/>
  <c r="BE79" i="27" s="1"/>
  <c r="F71" i="27"/>
  <c r="E69" i="27"/>
  <c r="F49" i="27"/>
  <c r="E47" i="27"/>
  <c r="J21" i="27"/>
  <c r="E21" i="27"/>
  <c r="J51" i="27"/>
  <c r="J20" i="27"/>
  <c r="J18" i="27"/>
  <c r="E18" i="27"/>
  <c r="F52" i="27"/>
  <c r="J17" i="27"/>
  <c r="J15" i="27"/>
  <c r="E15" i="27"/>
  <c r="F73" i="27"/>
  <c r="J14" i="27"/>
  <c r="J12" i="27"/>
  <c r="J49" i="27" s="1"/>
  <c r="E7" i="27"/>
  <c r="E45" i="27" s="1"/>
  <c r="AY76" i="1"/>
  <c r="AX76" i="1"/>
  <c r="BI96" i="26"/>
  <c r="BH96" i="26"/>
  <c r="BG96" i="26"/>
  <c r="BF96" i="26"/>
  <c r="J96" i="26"/>
  <c r="BE96" i="26" s="1"/>
  <c r="T96" i="26"/>
  <c r="R96" i="26"/>
  <c r="P96" i="26"/>
  <c r="BK96" i="26"/>
  <c r="BI95" i="26"/>
  <c r="BH95" i="26"/>
  <c r="BG95" i="26"/>
  <c r="BF95" i="26"/>
  <c r="T95" i="26"/>
  <c r="R95" i="26"/>
  <c r="P95" i="26"/>
  <c r="BK95" i="26"/>
  <c r="J95" i="26"/>
  <c r="BE95" i="26"/>
  <c r="BI94" i="26"/>
  <c r="BH94" i="26"/>
  <c r="BG94" i="26"/>
  <c r="BF94" i="26"/>
  <c r="T94" i="26"/>
  <c r="R94" i="26"/>
  <c r="P94" i="26"/>
  <c r="BK94" i="26"/>
  <c r="J94" i="26"/>
  <c r="BE94" i="26" s="1"/>
  <c r="BI93" i="26"/>
  <c r="BH93" i="26"/>
  <c r="BG93" i="26"/>
  <c r="BF93" i="26"/>
  <c r="T93" i="26"/>
  <c r="R93" i="26"/>
  <c r="P93" i="26"/>
  <c r="BK93" i="26"/>
  <c r="J93" i="26"/>
  <c r="BE93" i="26"/>
  <c r="BI92" i="26"/>
  <c r="BH92" i="26"/>
  <c r="BG92" i="26"/>
  <c r="BF92" i="26"/>
  <c r="T92" i="26"/>
  <c r="R92" i="26"/>
  <c r="P92" i="26"/>
  <c r="BK92" i="26"/>
  <c r="J92" i="26"/>
  <c r="BE92" i="26" s="1"/>
  <c r="BI91" i="26"/>
  <c r="BH91" i="26"/>
  <c r="BG91" i="26"/>
  <c r="BF91" i="26"/>
  <c r="T91" i="26"/>
  <c r="R91" i="26"/>
  <c r="P91" i="26"/>
  <c r="BK91" i="26"/>
  <c r="J91" i="26"/>
  <c r="BE91" i="26"/>
  <c r="BI90" i="26"/>
  <c r="BH90" i="26"/>
  <c r="BG90" i="26"/>
  <c r="BF90" i="26"/>
  <c r="T90" i="26"/>
  <c r="R90" i="26"/>
  <c r="P90" i="26"/>
  <c r="BK90" i="26"/>
  <c r="J90" i="26"/>
  <c r="BE90" i="26" s="1"/>
  <c r="BI89" i="26"/>
  <c r="BH89" i="26"/>
  <c r="BG89" i="26"/>
  <c r="BF89" i="26"/>
  <c r="T89" i="26"/>
  <c r="R89" i="26"/>
  <c r="P89" i="26"/>
  <c r="BK89" i="26"/>
  <c r="J89" i="26"/>
  <c r="BE89" i="26"/>
  <c r="BI87" i="26"/>
  <c r="BH87" i="26"/>
  <c r="BG87" i="26"/>
  <c r="BF87" i="26"/>
  <c r="J87" i="26"/>
  <c r="BE87" i="26"/>
  <c r="T87" i="26"/>
  <c r="R87" i="26"/>
  <c r="P87" i="26"/>
  <c r="BK87" i="26"/>
  <c r="BI86" i="26"/>
  <c r="BH86" i="26"/>
  <c r="BG86" i="26"/>
  <c r="BF86" i="26"/>
  <c r="T86" i="26"/>
  <c r="R86" i="26"/>
  <c r="P86" i="26"/>
  <c r="BK86" i="26"/>
  <c r="J86" i="26"/>
  <c r="BE86" i="26"/>
  <c r="BI85" i="26"/>
  <c r="BH85" i="26"/>
  <c r="BG85" i="26"/>
  <c r="BF85" i="26"/>
  <c r="T85" i="26"/>
  <c r="R85" i="26"/>
  <c r="P85" i="26"/>
  <c r="BK85" i="26"/>
  <c r="J85" i="26"/>
  <c r="BE85" i="26"/>
  <c r="BI84" i="26"/>
  <c r="BH84" i="26"/>
  <c r="BG84" i="26"/>
  <c r="BF84" i="26"/>
  <c r="T84" i="26"/>
  <c r="R84" i="26"/>
  <c r="P84" i="26"/>
  <c r="BK84" i="26"/>
  <c r="J84" i="26"/>
  <c r="BE84" i="26"/>
  <c r="BI83" i="26"/>
  <c r="BH83" i="26"/>
  <c r="BG83" i="26"/>
  <c r="BF83" i="26"/>
  <c r="T83" i="26"/>
  <c r="R83" i="26"/>
  <c r="P83" i="26"/>
  <c r="BK83" i="26"/>
  <c r="J83" i="26"/>
  <c r="BE83" i="26"/>
  <c r="BI82" i="26"/>
  <c r="BH82" i="26"/>
  <c r="BG82" i="26"/>
  <c r="BF82" i="26"/>
  <c r="T82" i="26"/>
  <c r="R82" i="26"/>
  <c r="P82" i="26"/>
  <c r="BK82" i="26"/>
  <c r="J82" i="26"/>
  <c r="BE82" i="26"/>
  <c r="BI81" i="26"/>
  <c r="BH81" i="26"/>
  <c r="BG81" i="26"/>
  <c r="BF81" i="26"/>
  <c r="BF80" i="26"/>
  <c r="J81" i="26"/>
  <c r="BE81" i="26" s="1"/>
  <c r="T81" i="26"/>
  <c r="R81" i="26"/>
  <c r="P81" i="26"/>
  <c r="BK81" i="26"/>
  <c r="BI80" i="26"/>
  <c r="BH80" i="26"/>
  <c r="BG80" i="26"/>
  <c r="T80" i="26"/>
  <c r="R80" i="26"/>
  <c r="P80" i="26"/>
  <c r="BK80" i="26"/>
  <c r="J80" i="26"/>
  <c r="BE80" i="26"/>
  <c r="F72" i="26"/>
  <c r="E70" i="26"/>
  <c r="F49" i="26"/>
  <c r="E47" i="26"/>
  <c r="J21" i="26"/>
  <c r="E21" i="26"/>
  <c r="J51" i="26" s="1"/>
  <c r="J20" i="26"/>
  <c r="J18" i="26"/>
  <c r="E18" i="26"/>
  <c r="F52" i="26" s="1"/>
  <c r="J17" i="26"/>
  <c r="J15" i="26"/>
  <c r="E15" i="26"/>
  <c r="F74" i="26" s="1"/>
  <c r="J14" i="26"/>
  <c r="J12" i="26"/>
  <c r="J72" i="26" s="1"/>
  <c r="E7" i="26"/>
  <c r="E68" i="26"/>
  <c r="AY75" i="1"/>
  <c r="AX75" i="1"/>
  <c r="BI90" i="25"/>
  <c r="BH90" i="25"/>
  <c r="BG90" i="25"/>
  <c r="BF90" i="25"/>
  <c r="T90" i="25"/>
  <c r="T89" i="25"/>
  <c r="R90" i="25"/>
  <c r="R89" i="25"/>
  <c r="P90" i="25"/>
  <c r="P89" i="25"/>
  <c r="BK90" i="25"/>
  <c r="BK89" i="25"/>
  <c r="J89" i="25" s="1"/>
  <c r="J61" i="25"/>
  <c r="J90" i="25"/>
  <c r="BE90" i="25"/>
  <c r="BI88" i="25"/>
  <c r="BH88" i="25"/>
  <c r="BG88" i="25"/>
  <c r="BF88" i="25"/>
  <c r="T88" i="25"/>
  <c r="T87" i="25"/>
  <c r="R88" i="25"/>
  <c r="R87" i="25"/>
  <c r="P88" i="25"/>
  <c r="P87" i="25"/>
  <c r="BK88" i="25"/>
  <c r="BK87" i="25"/>
  <c r="J87" i="25" s="1"/>
  <c r="J60" i="25" s="1"/>
  <c r="J88" i="25"/>
  <c r="BE88" i="25"/>
  <c r="BI86" i="25"/>
  <c r="BH86" i="25"/>
  <c r="BG86" i="25"/>
  <c r="BF86" i="25"/>
  <c r="T86" i="25"/>
  <c r="T85" i="25"/>
  <c r="R86" i="25"/>
  <c r="R85" i="25"/>
  <c r="P86" i="25"/>
  <c r="P85" i="25"/>
  <c r="BK86" i="25"/>
  <c r="BK85" i="25"/>
  <c r="J85" i="25" s="1"/>
  <c r="J59" i="25"/>
  <c r="J86" i="25"/>
  <c r="BE86" i="25"/>
  <c r="BI84" i="25"/>
  <c r="BH84" i="25"/>
  <c r="F33" i="25" s="1"/>
  <c r="BC75" i="1" s="1"/>
  <c r="BG84" i="25"/>
  <c r="BF84" i="25"/>
  <c r="T84" i="25"/>
  <c r="T83" i="25"/>
  <c r="R84" i="25"/>
  <c r="R83" i="25"/>
  <c r="P84" i="25"/>
  <c r="P83" i="25"/>
  <c r="BK84" i="25"/>
  <c r="BK83" i="25"/>
  <c r="J84" i="25"/>
  <c r="BE84" i="25"/>
  <c r="F75" i="25"/>
  <c r="E73" i="25"/>
  <c r="F49" i="25"/>
  <c r="E47" i="25"/>
  <c r="J21" i="25"/>
  <c r="E21" i="25"/>
  <c r="J77" i="25" s="1"/>
  <c r="J20" i="25"/>
  <c r="J18" i="25"/>
  <c r="E18" i="25"/>
  <c r="F52" i="25" s="1"/>
  <c r="J17" i="25"/>
  <c r="J15" i="25"/>
  <c r="E15" i="25"/>
  <c r="F77" i="25" s="1"/>
  <c r="J14" i="25"/>
  <c r="J12" i="25"/>
  <c r="E7" i="25"/>
  <c r="E71" i="25"/>
  <c r="AY74" i="1"/>
  <c r="AX74" i="1"/>
  <c r="BI82" i="24"/>
  <c r="BH82" i="24"/>
  <c r="BG82" i="24"/>
  <c r="BF82" i="24"/>
  <c r="T82" i="24"/>
  <c r="R82" i="24"/>
  <c r="P82" i="24"/>
  <c r="BK82" i="24"/>
  <c r="J82" i="24"/>
  <c r="BE82" i="24"/>
  <c r="BI81" i="24"/>
  <c r="BH81" i="24"/>
  <c r="BG81" i="24"/>
  <c r="BF81" i="24"/>
  <c r="T81" i="24"/>
  <c r="R81" i="24"/>
  <c r="P81" i="24"/>
  <c r="BK81" i="24"/>
  <c r="J81" i="24"/>
  <c r="BE81" i="24"/>
  <c r="BI80" i="24"/>
  <c r="BH80" i="24"/>
  <c r="BG80" i="24"/>
  <c r="BF80" i="24"/>
  <c r="T80" i="24"/>
  <c r="R80" i="24"/>
  <c r="P80" i="24"/>
  <c r="BK80" i="24"/>
  <c r="J80" i="24"/>
  <c r="BE80" i="24"/>
  <c r="BI79" i="24"/>
  <c r="BH79" i="24"/>
  <c r="BG79" i="24"/>
  <c r="F32" i="24"/>
  <c r="BB74" i="1" s="1"/>
  <c r="BF79" i="24"/>
  <c r="T79" i="24"/>
  <c r="T78" i="24"/>
  <c r="T77" i="24" s="1"/>
  <c r="R79" i="24"/>
  <c r="P79" i="24"/>
  <c r="P78" i="24"/>
  <c r="P77" i="24" s="1"/>
  <c r="AU74" i="1" s="1"/>
  <c r="BK79" i="24"/>
  <c r="J79" i="24"/>
  <c r="BE79" i="24" s="1"/>
  <c r="F71" i="24"/>
  <c r="E69" i="24"/>
  <c r="F49" i="24"/>
  <c r="E47" i="24"/>
  <c r="J21" i="24"/>
  <c r="E21" i="24"/>
  <c r="J73" i="24"/>
  <c r="J20" i="24"/>
  <c r="J18" i="24"/>
  <c r="E18" i="24"/>
  <c r="F52" i="24"/>
  <c r="J17" i="24"/>
  <c r="J15" i="24"/>
  <c r="E15" i="24"/>
  <c r="F73" i="24"/>
  <c r="J14" i="24"/>
  <c r="J12" i="24"/>
  <c r="J49" i="24" s="1"/>
  <c r="E7" i="24"/>
  <c r="E67" i="24" s="1"/>
  <c r="AY73" i="1"/>
  <c r="AX73" i="1"/>
  <c r="BI96" i="23"/>
  <c r="BH96" i="23"/>
  <c r="BG96" i="23"/>
  <c r="BF96" i="23"/>
  <c r="T96" i="23"/>
  <c r="R96" i="23"/>
  <c r="P96" i="23"/>
  <c r="BK96" i="23"/>
  <c r="J96" i="23"/>
  <c r="BE96" i="23" s="1"/>
  <c r="BI95" i="23"/>
  <c r="BH95" i="23"/>
  <c r="BG95" i="23"/>
  <c r="BF95" i="23"/>
  <c r="T95" i="23"/>
  <c r="R95" i="23"/>
  <c r="P95" i="23"/>
  <c r="BK95" i="23"/>
  <c r="J95" i="23"/>
  <c r="BE95" i="23"/>
  <c r="BI94" i="23"/>
  <c r="BH94" i="23"/>
  <c r="BG94" i="23"/>
  <c r="BF94" i="23"/>
  <c r="T94" i="23"/>
  <c r="R94" i="23"/>
  <c r="P94" i="23"/>
  <c r="BK94" i="23"/>
  <c r="J94" i="23"/>
  <c r="BE94" i="23" s="1"/>
  <c r="BI93" i="23"/>
  <c r="BH93" i="23"/>
  <c r="BG93" i="23"/>
  <c r="BF93" i="23"/>
  <c r="T93" i="23"/>
  <c r="R93" i="23"/>
  <c r="P93" i="23"/>
  <c r="BK93" i="23"/>
  <c r="J93" i="23"/>
  <c r="BE93" i="23"/>
  <c r="BI92" i="23"/>
  <c r="BH92" i="23"/>
  <c r="BG92" i="23"/>
  <c r="BF92" i="23"/>
  <c r="T92" i="23"/>
  <c r="R92" i="23"/>
  <c r="P92" i="23"/>
  <c r="BK92" i="23"/>
  <c r="J92" i="23"/>
  <c r="BE92" i="23" s="1"/>
  <c r="BI91" i="23"/>
  <c r="BH91" i="23"/>
  <c r="BG91" i="23"/>
  <c r="BF91" i="23"/>
  <c r="T91" i="23"/>
  <c r="R91" i="23"/>
  <c r="P91" i="23"/>
  <c r="BK91" i="23"/>
  <c r="J91" i="23"/>
  <c r="BE91" i="23"/>
  <c r="BI90" i="23"/>
  <c r="BH90" i="23"/>
  <c r="BG90" i="23"/>
  <c r="BF90" i="23"/>
  <c r="T90" i="23"/>
  <c r="R90" i="23"/>
  <c r="P90" i="23"/>
  <c r="BK90" i="23"/>
  <c r="J90" i="23"/>
  <c r="BE90" i="23" s="1"/>
  <c r="BI89" i="23"/>
  <c r="BH89" i="23"/>
  <c r="BG89" i="23"/>
  <c r="BF89" i="23"/>
  <c r="T89" i="23"/>
  <c r="R89" i="23"/>
  <c r="P89" i="23"/>
  <c r="BK89" i="23"/>
  <c r="J89" i="23"/>
  <c r="BE89" i="23"/>
  <c r="BI87" i="23"/>
  <c r="BH87" i="23"/>
  <c r="BG87" i="23"/>
  <c r="BF87" i="23"/>
  <c r="T87" i="23"/>
  <c r="R87" i="23"/>
  <c r="P87" i="23"/>
  <c r="BK87" i="23"/>
  <c r="J87" i="23"/>
  <c r="BE87" i="23" s="1"/>
  <c r="BI86" i="23"/>
  <c r="BH86" i="23"/>
  <c r="BG86" i="23"/>
  <c r="BF86" i="23"/>
  <c r="T86" i="23"/>
  <c r="R86" i="23"/>
  <c r="P86" i="23"/>
  <c r="P79" i="23" s="1"/>
  <c r="BK86" i="23"/>
  <c r="J86" i="23"/>
  <c r="BE86" i="23"/>
  <c r="BI85" i="23"/>
  <c r="BH85" i="23"/>
  <c r="BG85" i="23"/>
  <c r="BF85" i="23"/>
  <c r="T85" i="23"/>
  <c r="R85" i="23"/>
  <c r="P85" i="23"/>
  <c r="BK85" i="23"/>
  <c r="J85" i="23"/>
  <c r="BE85" i="23" s="1"/>
  <c r="BI84" i="23"/>
  <c r="BH84" i="23"/>
  <c r="BG84" i="23"/>
  <c r="BF84" i="23"/>
  <c r="T84" i="23"/>
  <c r="R84" i="23"/>
  <c r="R79" i="23"/>
  <c r="P84" i="23"/>
  <c r="BK84" i="23"/>
  <c r="J84" i="23"/>
  <c r="BE84" i="23"/>
  <c r="BI83" i="23"/>
  <c r="BH83" i="23"/>
  <c r="BG83" i="23"/>
  <c r="BF83" i="23"/>
  <c r="T83" i="23"/>
  <c r="R83" i="23"/>
  <c r="P83" i="23"/>
  <c r="BK83" i="23"/>
  <c r="J83" i="23"/>
  <c r="BE83" i="23"/>
  <c r="BI82" i="23"/>
  <c r="BH82" i="23"/>
  <c r="BG82" i="23"/>
  <c r="BF82" i="23"/>
  <c r="J82" i="23"/>
  <c r="BE82" i="23"/>
  <c r="T82" i="23"/>
  <c r="R82" i="23"/>
  <c r="P82" i="23"/>
  <c r="BK82" i="23"/>
  <c r="BI81" i="23"/>
  <c r="BH81" i="23"/>
  <c r="BG81" i="23"/>
  <c r="BF81" i="23"/>
  <c r="T81" i="23"/>
  <c r="R81" i="23"/>
  <c r="P81" i="23"/>
  <c r="BK81" i="23"/>
  <c r="J81" i="23"/>
  <c r="BE81" i="23"/>
  <c r="BI80" i="23"/>
  <c r="BH80" i="23"/>
  <c r="BG80" i="23"/>
  <c r="BF80" i="23"/>
  <c r="T80" i="23"/>
  <c r="T79" i="23"/>
  <c r="R80" i="23"/>
  <c r="P80" i="23"/>
  <c r="BK80" i="23"/>
  <c r="J80" i="23"/>
  <c r="BE80" i="23"/>
  <c r="F72" i="23"/>
  <c r="E70" i="23"/>
  <c r="F49" i="23"/>
  <c r="E47" i="23"/>
  <c r="J21" i="23"/>
  <c r="E21" i="23"/>
  <c r="J51" i="23" s="1"/>
  <c r="J20" i="23"/>
  <c r="J18" i="23"/>
  <c r="E18" i="23"/>
  <c r="F52" i="23" s="1"/>
  <c r="J17" i="23"/>
  <c r="J15" i="23"/>
  <c r="E15" i="23"/>
  <c r="F74" i="23" s="1"/>
  <c r="J14" i="23"/>
  <c r="J12" i="23"/>
  <c r="J49" i="23"/>
  <c r="E7" i="23"/>
  <c r="E45" i="23"/>
  <c r="AY72" i="1"/>
  <c r="AX72" i="1"/>
  <c r="BI90" i="22"/>
  <c r="BH90" i="22"/>
  <c r="BG90" i="22"/>
  <c r="BF90" i="22"/>
  <c r="T90" i="22"/>
  <c r="T89" i="22"/>
  <c r="R90" i="22"/>
  <c r="R89" i="22"/>
  <c r="P90" i="22"/>
  <c r="P89" i="22"/>
  <c r="BK90" i="22"/>
  <c r="BK89" i="22"/>
  <c r="J89" i="22" s="1"/>
  <c r="J61" i="22" s="1"/>
  <c r="J90" i="22"/>
  <c r="BE90" i="22"/>
  <c r="BI88" i="22"/>
  <c r="BH88" i="22"/>
  <c r="BG88" i="22"/>
  <c r="BF88" i="22"/>
  <c r="T88" i="22"/>
  <c r="T87" i="22"/>
  <c r="R88" i="22"/>
  <c r="R87" i="22"/>
  <c r="P88" i="22"/>
  <c r="P87" i="22"/>
  <c r="BK88" i="22"/>
  <c r="BK87" i="22"/>
  <c r="J87" i="22" s="1"/>
  <c r="J60" i="22" s="1"/>
  <c r="J88" i="22"/>
  <c r="BE88" i="22"/>
  <c r="BI86" i="22"/>
  <c r="BH86" i="22"/>
  <c r="BG86" i="22"/>
  <c r="BF86" i="22"/>
  <c r="J31" i="22" s="1"/>
  <c r="AW72" i="1" s="1"/>
  <c r="T86" i="22"/>
  <c r="T85" i="22"/>
  <c r="R86" i="22"/>
  <c r="R85" i="22"/>
  <c r="P86" i="22"/>
  <c r="P85" i="22"/>
  <c r="BK86" i="22"/>
  <c r="BK85" i="22"/>
  <c r="J86" i="22"/>
  <c r="BE86" i="22"/>
  <c r="BI84" i="22"/>
  <c r="BH84" i="22"/>
  <c r="F33" i="22" s="1"/>
  <c r="BC72" i="1" s="1"/>
  <c r="BG84" i="22"/>
  <c r="BF84" i="22"/>
  <c r="T84" i="22"/>
  <c r="T83" i="22"/>
  <c r="R84" i="22"/>
  <c r="R83" i="22"/>
  <c r="P84" i="22"/>
  <c r="P83" i="22"/>
  <c r="BK84" i="22"/>
  <c r="BK83" i="22"/>
  <c r="J84" i="22"/>
  <c r="BE84" i="22"/>
  <c r="F75" i="22"/>
  <c r="E73" i="22"/>
  <c r="F49" i="22"/>
  <c r="E47" i="22"/>
  <c r="J21" i="22"/>
  <c r="E21" i="22"/>
  <c r="J51" i="22"/>
  <c r="J20" i="22"/>
  <c r="J18" i="22"/>
  <c r="E18" i="22"/>
  <c r="F78" i="22" s="1"/>
  <c r="F52" i="22"/>
  <c r="J17" i="22"/>
  <c r="J15" i="22"/>
  <c r="E15" i="22"/>
  <c r="F77" i="22"/>
  <c r="J14" i="22"/>
  <c r="J12" i="22"/>
  <c r="J75" i="22" s="1"/>
  <c r="E7" i="22"/>
  <c r="E45" i="22"/>
  <c r="AY71" i="1"/>
  <c r="AX71" i="1"/>
  <c r="BI82" i="21"/>
  <c r="BH82" i="21"/>
  <c r="F33" i="21" s="1"/>
  <c r="BC71" i="1" s="1"/>
  <c r="BG82" i="21"/>
  <c r="BF82" i="21"/>
  <c r="T82" i="21"/>
  <c r="R82" i="21"/>
  <c r="P82" i="21"/>
  <c r="BK82" i="21"/>
  <c r="J82" i="21"/>
  <c r="BE82" i="21" s="1"/>
  <c r="BI81" i="21"/>
  <c r="BH81" i="21"/>
  <c r="BG81" i="21"/>
  <c r="BF81" i="21"/>
  <c r="T81" i="21"/>
  <c r="R81" i="21"/>
  <c r="P81" i="21"/>
  <c r="BK81" i="21"/>
  <c r="J81" i="21"/>
  <c r="BE81" i="21"/>
  <c r="BI80" i="21"/>
  <c r="BH80" i="21"/>
  <c r="BG80" i="21"/>
  <c r="F32" i="21"/>
  <c r="BB71" i="1" s="1"/>
  <c r="BF80" i="21"/>
  <c r="T80" i="21"/>
  <c r="R80" i="21"/>
  <c r="R78" i="21" s="1"/>
  <c r="R77" i="21" s="1"/>
  <c r="P80" i="21"/>
  <c r="BK80" i="21"/>
  <c r="J80" i="21"/>
  <c r="BE80" i="21"/>
  <c r="BI79" i="21"/>
  <c r="BH79" i="21"/>
  <c r="BG79" i="21"/>
  <c r="BF79" i="21"/>
  <c r="T79" i="21"/>
  <c r="T78" i="21" s="1"/>
  <c r="T77" i="21" s="1"/>
  <c r="R79" i="21"/>
  <c r="P79" i="21"/>
  <c r="P78" i="21" s="1"/>
  <c r="P77" i="21" s="1"/>
  <c r="AU71" i="1" s="1"/>
  <c r="BK79" i="21"/>
  <c r="BK78" i="21"/>
  <c r="J79" i="21"/>
  <c r="BE79" i="21"/>
  <c r="F71" i="21"/>
  <c r="E69" i="21"/>
  <c r="F49" i="21"/>
  <c r="E47" i="21"/>
  <c r="J21" i="21"/>
  <c r="E21" i="21"/>
  <c r="J51" i="21" s="1"/>
  <c r="J20" i="21"/>
  <c r="J18" i="21"/>
  <c r="E18" i="21"/>
  <c r="F52" i="21" s="1"/>
  <c r="J17" i="21"/>
  <c r="J15" i="21"/>
  <c r="E15" i="21"/>
  <c r="F73" i="21" s="1"/>
  <c r="J14" i="21"/>
  <c r="J12" i="21"/>
  <c r="J71" i="21" s="1"/>
  <c r="E7" i="21"/>
  <c r="E45" i="21"/>
  <c r="AY70" i="1"/>
  <c r="AX70" i="1"/>
  <c r="BI96" i="20"/>
  <c r="BH96" i="20"/>
  <c r="BG96" i="20"/>
  <c r="BF96" i="20"/>
  <c r="T96" i="20"/>
  <c r="R96" i="20"/>
  <c r="P96" i="20"/>
  <c r="BK96" i="20"/>
  <c r="J96" i="20"/>
  <c r="BE96" i="20"/>
  <c r="BI95" i="20"/>
  <c r="BH95" i="20"/>
  <c r="BG95" i="20"/>
  <c r="BF95" i="20"/>
  <c r="T95" i="20"/>
  <c r="R95" i="20"/>
  <c r="P95" i="20"/>
  <c r="BK95" i="20"/>
  <c r="J95" i="20"/>
  <c r="BE95" i="20"/>
  <c r="BI94" i="20"/>
  <c r="BH94" i="20"/>
  <c r="BG94" i="20"/>
  <c r="BF94" i="20"/>
  <c r="T94" i="20"/>
  <c r="R94" i="20"/>
  <c r="P94" i="20"/>
  <c r="BK94" i="20"/>
  <c r="J94" i="20"/>
  <c r="BE94" i="20"/>
  <c r="BI93" i="20"/>
  <c r="BH93" i="20"/>
  <c r="BG93" i="20"/>
  <c r="BF93" i="20"/>
  <c r="J93" i="20"/>
  <c r="BE93" i="20"/>
  <c r="T93" i="20"/>
  <c r="R93" i="20"/>
  <c r="P93" i="20"/>
  <c r="BK93" i="20"/>
  <c r="BI92" i="20"/>
  <c r="BH92" i="20"/>
  <c r="BG92" i="20"/>
  <c r="BF92" i="20"/>
  <c r="T92" i="20"/>
  <c r="R92" i="20"/>
  <c r="P92" i="20"/>
  <c r="BK92" i="20"/>
  <c r="J92" i="20"/>
  <c r="BE92" i="20"/>
  <c r="BI91" i="20"/>
  <c r="BH91" i="20"/>
  <c r="BG91" i="20"/>
  <c r="BF91" i="20"/>
  <c r="T91" i="20"/>
  <c r="R91" i="20"/>
  <c r="P91" i="20"/>
  <c r="BK91" i="20"/>
  <c r="J91" i="20"/>
  <c r="BE91" i="20"/>
  <c r="BI90" i="20"/>
  <c r="BH90" i="20"/>
  <c r="BG90" i="20"/>
  <c r="BF90" i="20"/>
  <c r="T90" i="20"/>
  <c r="R90" i="20"/>
  <c r="P90" i="20"/>
  <c r="BK90" i="20"/>
  <c r="J90" i="20"/>
  <c r="BE90" i="20"/>
  <c r="BI89" i="20"/>
  <c r="BH89" i="20"/>
  <c r="BG89" i="20"/>
  <c r="BF89" i="20"/>
  <c r="T89" i="20"/>
  <c r="T88" i="20" s="1"/>
  <c r="R89" i="20"/>
  <c r="P89" i="20"/>
  <c r="BK89" i="20"/>
  <c r="BK88" i="20"/>
  <c r="J88" i="20" s="1"/>
  <c r="J58" i="20" s="1"/>
  <c r="J89" i="20"/>
  <c r="BE89" i="20"/>
  <c r="BI87" i="20"/>
  <c r="BH87" i="20"/>
  <c r="BG87" i="20"/>
  <c r="BF87" i="20"/>
  <c r="T87" i="20"/>
  <c r="R87" i="20"/>
  <c r="P87" i="20"/>
  <c r="BK87" i="20"/>
  <c r="J87" i="20"/>
  <c r="BE87" i="20"/>
  <c r="BI86" i="20"/>
  <c r="BH86" i="20"/>
  <c r="BG86" i="20"/>
  <c r="BF86" i="20"/>
  <c r="T86" i="20"/>
  <c r="R86" i="20"/>
  <c r="P86" i="20"/>
  <c r="BK86" i="20"/>
  <c r="J86" i="20"/>
  <c r="BE86" i="20"/>
  <c r="BI85" i="20"/>
  <c r="BH85" i="20"/>
  <c r="BG85" i="20"/>
  <c r="BF85" i="20"/>
  <c r="T85" i="20"/>
  <c r="R85" i="20"/>
  <c r="P85" i="20"/>
  <c r="BK85" i="20"/>
  <c r="J85" i="20"/>
  <c r="BE85" i="20"/>
  <c r="BI84" i="20"/>
  <c r="BH84" i="20"/>
  <c r="BG84" i="20"/>
  <c r="BF84" i="20"/>
  <c r="J84" i="20"/>
  <c r="BE84" i="20"/>
  <c r="T84" i="20"/>
  <c r="R84" i="20"/>
  <c r="P84" i="20"/>
  <c r="BK84" i="20"/>
  <c r="BI83" i="20"/>
  <c r="BH83" i="20"/>
  <c r="BG83" i="20"/>
  <c r="BF83" i="20"/>
  <c r="T83" i="20"/>
  <c r="R83" i="20"/>
  <c r="P83" i="20"/>
  <c r="BK83" i="20"/>
  <c r="J83" i="20"/>
  <c r="BE83" i="20"/>
  <c r="BI82" i="20"/>
  <c r="BH82" i="20"/>
  <c r="BG82" i="20"/>
  <c r="BF82" i="20"/>
  <c r="J82" i="20"/>
  <c r="BE82" i="20"/>
  <c r="T82" i="20"/>
  <c r="R82" i="20"/>
  <c r="P82" i="20"/>
  <c r="BK82" i="20"/>
  <c r="BI81" i="20"/>
  <c r="BH81" i="20"/>
  <c r="BG81" i="20"/>
  <c r="BF81" i="20"/>
  <c r="T81" i="20"/>
  <c r="R81" i="20"/>
  <c r="P81" i="20"/>
  <c r="P79" i="20" s="1"/>
  <c r="BK81" i="20"/>
  <c r="J81" i="20"/>
  <c r="BE81" i="20"/>
  <c r="BI80" i="20"/>
  <c r="BH80" i="20"/>
  <c r="BG80" i="20"/>
  <c r="BF80" i="20"/>
  <c r="T80" i="20"/>
  <c r="R80" i="20"/>
  <c r="P80" i="20"/>
  <c r="BK80" i="20"/>
  <c r="J80" i="20"/>
  <c r="BE80" i="20" s="1"/>
  <c r="F72" i="20"/>
  <c r="E70" i="20"/>
  <c r="F49" i="20"/>
  <c r="E47" i="20"/>
  <c r="J21" i="20"/>
  <c r="E21" i="20"/>
  <c r="J51" i="20"/>
  <c r="J20" i="20"/>
  <c r="J18" i="20"/>
  <c r="E18" i="20"/>
  <c r="F52" i="20" s="1"/>
  <c r="J17" i="20"/>
  <c r="J15" i="20"/>
  <c r="E15" i="20"/>
  <c r="F74" i="20"/>
  <c r="J14" i="20"/>
  <c r="J12" i="20"/>
  <c r="J72" i="20" s="1"/>
  <c r="E7" i="20"/>
  <c r="E45" i="20" s="1"/>
  <c r="AY69" i="1"/>
  <c r="AX69" i="1"/>
  <c r="BI90" i="19"/>
  <c r="BH90" i="19"/>
  <c r="BG90" i="19"/>
  <c r="BF90" i="19"/>
  <c r="T90" i="19"/>
  <c r="T89" i="19" s="1"/>
  <c r="R90" i="19"/>
  <c r="R89" i="19"/>
  <c r="P90" i="19"/>
  <c r="P89" i="19" s="1"/>
  <c r="BK90" i="19"/>
  <c r="BK89" i="19"/>
  <c r="J89" i="19"/>
  <c r="J61" i="19" s="1"/>
  <c r="J90" i="19"/>
  <c r="BE90" i="19"/>
  <c r="BI88" i="19"/>
  <c r="BH88" i="19"/>
  <c r="BG88" i="19"/>
  <c r="BF88" i="19"/>
  <c r="J31" i="19"/>
  <c r="AW69" i="1" s="1"/>
  <c r="T88" i="19"/>
  <c r="T87" i="19"/>
  <c r="R88" i="19"/>
  <c r="R87" i="19" s="1"/>
  <c r="P88" i="19"/>
  <c r="P87" i="19"/>
  <c r="BK88" i="19"/>
  <c r="BK87" i="19" s="1"/>
  <c r="J87" i="19" s="1"/>
  <c r="J60" i="19" s="1"/>
  <c r="J88" i="19"/>
  <c r="BE88" i="19" s="1"/>
  <c r="BI86" i="19"/>
  <c r="BH86" i="19"/>
  <c r="BG86" i="19"/>
  <c r="BF86" i="19"/>
  <c r="T86" i="19"/>
  <c r="T85" i="19"/>
  <c r="R86" i="19"/>
  <c r="R85" i="19" s="1"/>
  <c r="P86" i="19"/>
  <c r="P85" i="19"/>
  <c r="BK86" i="19"/>
  <c r="BK85" i="19" s="1"/>
  <c r="J86" i="19"/>
  <c r="BE86" i="19"/>
  <c r="BI84" i="19"/>
  <c r="BH84" i="19"/>
  <c r="BG84" i="19"/>
  <c r="BF84" i="19"/>
  <c r="T84" i="19"/>
  <c r="T83" i="19" s="1"/>
  <c r="R84" i="19"/>
  <c r="R83" i="19"/>
  <c r="P84" i="19"/>
  <c r="P83" i="19" s="1"/>
  <c r="BK84" i="19"/>
  <c r="BK83" i="19"/>
  <c r="J83" i="19"/>
  <c r="J58" i="19" s="1"/>
  <c r="J84" i="19"/>
  <c r="BE84" i="19"/>
  <c r="F75" i="19"/>
  <c r="E73" i="19"/>
  <c r="F49" i="19"/>
  <c r="E47" i="19"/>
  <c r="J21" i="19"/>
  <c r="E21" i="19"/>
  <c r="J51" i="19" s="1"/>
  <c r="J20" i="19"/>
  <c r="J18" i="19"/>
  <c r="E18" i="19"/>
  <c r="F78" i="19" s="1"/>
  <c r="J17" i="19"/>
  <c r="J15" i="19"/>
  <c r="E15" i="19"/>
  <c r="F77" i="19" s="1"/>
  <c r="J14" i="19"/>
  <c r="J12" i="19"/>
  <c r="J49" i="19" s="1"/>
  <c r="E7" i="19"/>
  <c r="E45" i="19"/>
  <c r="AY68" i="1"/>
  <c r="AX68" i="1"/>
  <c r="BI82" i="18"/>
  <c r="BH82" i="18"/>
  <c r="BG82" i="18"/>
  <c r="BF82" i="18"/>
  <c r="J82" i="18"/>
  <c r="BE82" i="18"/>
  <c r="T82" i="18"/>
  <c r="R82" i="18"/>
  <c r="P82" i="18"/>
  <c r="BK82" i="18"/>
  <c r="BI81" i="18"/>
  <c r="BH81" i="18"/>
  <c r="BG81" i="18"/>
  <c r="BF81" i="18"/>
  <c r="T81" i="18"/>
  <c r="R81" i="18"/>
  <c r="P81" i="18"/>
  <c r="BK81" i="18"/>
  <c r="J81" i="18"/>
  <c r="BE81" i="18" s="1"/>
  <c r="BI80" i="18"/>
  <c r="BH80" i="18"/>
  <c r="BG80" i="18"/>
  <c r="BF80" i="18"/>
  <c r="J80" i="18"/>
  <c r="BE80" i="18"/>
  <c r="T80" i="18"/>
  <c r="R80" i="18"/>
  <c r="P80" i="18"/>
  <c r="BK80" i="18"/>
  <c r="BK78" i="18"/>
  <c r="BI79" i="18"/>
  <c r="BH79" i="18"/>
  <c r="F33" i="18"/>
  <c r="BC68" i="1"/>
  <c r="BG79" i="18"/>
  <c r="BF79" i="18"/>
  <c r="T79" i="18"/>
  <c r="T78" i="18"/>
  <c r="T77" i="18" s="1"/>
  <c r="R79" i="18"/>
  <c r="R78" i="18"/>
  <c r="R77" i="18"/>
  <c r="P79" i="18"/>
  <c r="BK79" i="18"/>
  <c r="J79" i="18"/>
  <c r="BE79" i="18"/>
  <c r="F71" i="18"/>
  <c r="E69" i="18"/>
  <c r="F49" i="18"/>
  <c r="E47" i="18"/>
  <c r="J21" i="18"/>
  <c r="E21" i="18"/>
  <c r="J51" i="18"/>
  <c r="J20" i="18"/>
  <c r="J18" i="18"/>
  <c r="E18" i="18"/>
  <c r="F74" i="18"/>
  <c r="J17" i="18"/>
  <c r="J15" i="18"/>
  <c r="E15" i="18"/>
  <c r="F51" i="18"/>
  <c r="J14" i="18"/>
  <c r="J12" i="18"/>
  <c r="J71" i="18" s="1"/>
  <c r="E7" i="18"/>
  <c r="E45" i="18"/>
  <c r="AY67" i="1"/>
  <c r="AX67" i="1"/>
  <c r="BI96" i="17"/>
  <c r="BH96" i="17"/>
  <c r="BG96" i="17"/>
  <c r="BF96" i="17"/>
  <c r="T96" i="17"/>
  <c r="R96" i="17"/>
  <c r="P96" i="17"/>
  <c r="BK96" i="17"/>
  <c r="J96" i="17"/>
  <c r="BE96" i="17"/>
  <c r="BI95" i="17"/>
  <c r="BH95" i="17"/>
  <c r="BG95" i="17"/>
  <c r="BF95" i="17"/>
  <c r="T95" i="17"/>
  <c r="R95" i="17"/>
  <c r="P95" i="17"/>
  <c r="BK95" i="17"/>
  <c r="J95" i="17"/>
  <c r="BE95" i="17" s="1"/>
  <c r="BI94" i="17"/>
  <c r="BH94" i="17"/>
  <c r="BG94" i="17"/>
  <c r="BF94" i="17"/>
  <c r="J94" i="17"/>
  <c r="BE94" i="17"/>
  <c r="T94" i="17"/>
  <c r="R94" i="17"/>
  <c r="P94" i="17"/>
  <c r="BK94" i="17"/>
  <c r="BI93" i="17"/>
  <c r="BH93" i="17"/>
  <c r="BG93" i="17"/>
  <c r="BF93" i="17"/>
  <c r="T93" i="17"/>
  <c r="R93" i="17"/>
  <c r="P93" i="17"/>
  <c r="BK93" i="17"/>
  <c r="J93" i="17"/>
  <c r="BE93" i="17" s="1"/>
  <c r="BI92" i="17"/>
  <c r="BH92" i="17"/>
  <c r="BG92" i="17"/>
  <c r="BF92" i="17"/>
  <c r="T92" i="17"/>
  <c r="R92" i="17"/>
  <c r="P92" i="17"/>
  <c r="BK92" i="17"/>
  <c r="J92" i="17"/>
  <c r="BE92" i="17"/>
  <c r="BI91" i="17"/>
  <c r="BH91" i="17"/>
  <c r="BG91" i="17"/>
  <c r="BF91" i="17"/>
  <c r="T91" i="17"/>
  <c r="R91" i="17"/>
  <c r="P91" i="17"/>
  <c r="BK91" i="17"/>
  <c r="J91" i="17"/>
  <c r="BE91" i="17"/>
  <c r="BI90" i="17"/>
  <c r="BH90" i="17"/>
  <c r="BG90" i="17"/>
  <c r="BF90" i="17"/>
  <c r="J90" i="17"/>
  <c r="BE90" i="17"/>
  <c r="T90" i="17"/>
  <c r="R90" i="17"/>
  <c r="P90" i="17"/>
  <c r="BK90" i="17"/>
  <c r="BK89" i="17"/>
  <c r="BI89" i="17"/>
  <c r="BH89" i="17"/>
  <c r="BG89" i="17"/>
  <c r="BF89" i="17"/>
  <c r="T89" i="17"/>
  <c r="R89" i="17"/>
  <c r="R88" i="17"/>
  <c r="P89" i="17"/>
  <c r="J89" i="17"/>
  <c r="BE89" i="17"/>
  <c r="BI87" i="17"/>
  <c r="BH87" i="17"/>
  <c r="BG87" i="17"/>
  <c r="BF87" i="17"/>
  <c r="T87" i="17"/>
  <c r="R87" i="17"/>
  <c r="P87" i="17"/>
  <c r="BK87" i="17"/>
  <c r="J87" i="17"/>
  <c r="BE87" i="17" s="1"/>
  <c r="BI86" i="17"/>
  <c r="BH86" i="17"/>
  <c r="BG86" i="17"/>
  <c r="BF86" i="17"/>
  <c r="T86" i="17"/>
  <c r="R86" i="17"/>
  <c r="P86" i="17"/>
  <c r="BK86" i="17"/>
  <c r="J86" i="17"/>
  <c r="BE86" i="17"/>
  <c r="BI85" i="17"/>
  <c r="BH85" i="17"/>
  <c r="BG85" i="17"/>
  <c r="BF85" i="17"/>
  <c r="T85" i="17"/>
  <c r="R85" i="17"/>
  <c r="P85" i="17"/>
  <c r="BK85" i="17"/>
  <c r="J85" i="17"/>
  <c r="BE85" i="17" s="1"/>
  <c r="BI84" i="17"/>
  <c r="BH84" i="17"/>
  <c r="BG84" i="17"/>
  <c r="BF84" i="17"/>
  <c r="T84" i="17"/>
  <c r="R84" i="17"/>
  <c r="P84" i="17"/>
  <c r="BK84" i="17"/>
  <c r="J84" i="17"/>
  <c r="BE84" i="17"/>
  <c r="BI83" i="17"/>
  <c r="BH83" i="17"/>
  <c r="BG83" i="17"/>
  <c r="BF83" i="17"/>
  <c r="T83" i="17"/>
  <c r="R83" i="17"/>
  <c r="P83" i="17"/>
  <c r="BK83" i="17"/>
  <c r="J83" i="17"/>
  <c r="BE83" i="17" s="1"/>
  <c r="BI82" i="17"/>
  <c r="BH82" i="17"/>
  <c r="BG82" i="17"/>
  <c r="BF82" i="17"/>
  <c r="T82" i="17"/>
  <c r="R82" i="17"/>
  <c r="P82" i="17"/>
  <c r="BK82" i="17"/>
  <c r="J82" i="17"/>
  <c r="BE82" i="17"/>
  <c r="BI81" i="17"/>
  <c r="BH81" i="17"/>
  <c r="BG81" i="17"/>
  <c r="BF81" i="17"/>
  <c r="T81" i="17"/>
  <c r="R81" i="17"/>
  <c r="P81" i="17"/>
  <c r="BK81" i="17"/>
  <c r="J81" i="17"/>
  <c r="BE81" i="17" s="1"/>
  <c r="BI80" i="17"/>
  <c r="BH80" i="17"/>
  <c r="BG80" i="17"/>
  <c r="BF80" i="17"/>
  <c r="T80" i="17"/>
  <c r="R80" i="17"/>
  <c r="P80" i="17"/>
  <c r="BK80" i="17"/>
  <c r="J80" i="17"/>
  <c r="BE80" i="17"/>
  <c r="F72" i="17"/>
  <c r="E70" i="17"/>
  <c r="F49" i="17"/>
  <c r="E47" i="17"/>
  <c r="J21" i="17"/>
  <c r="E21" i="17"/>
  <c r="J74" i="17" s="1"/>
  <c r="J20" i="17"/>
  <c r="J18" i="17"/>
  <c r="E18" i="17"/>
  <c r="F75" i="17" s="1"/>
  <c r="J17" i="17"/>
  <c r="J15" i="17"/>
  <c r="E15" i="17"/>
  <c r="F51" i="17" s="1"/>
  <c r="J14" i="17"/>
  <c r="J12" i="17"/>
  <c r="J72" i="17" s="1"/>
  <c r="E7" i="17"/>
  <c r="E45" i="17"/>
  <c r="AY66" i="1"/>
  <c r="AX66" i="1"/>
  <c r="BI90" i="16"/>
  <c r="BH90" i="16"/>
  <c r="BG90" i="16"/>
  <c r="BF90" i="16"/>
  <c r="T90" i="16"/>
  <c r="T89" i="16"/>
  <c r="R90" i="16"/>
  <c r="R89" i="16" s="1"/>
  <c r="P90" i="16"/>
  <c r="P89" i="16"/>
  <c r="BK90" i="16"/>
  <c r="BK89" i="16" s="1"/>
  <c r="J89" i="16" s="1"/>
  <c r="J61" i="16" s="1"/>
  <c r="J90" i="16"/>
  <c r="BE90" i="16" s="1"/>
  <c r="BI88" i="16"/>
  <c r="BH88" i="16"/>
  <c r="BG88" i="16"/>
  <c r="BF88" i="16"/>
  <c r="T88" i="16"/>
  <c r="T87" i="16"/>
  <c r="R88" i="16"/>
  <c r="R87" i="16" s="1"/>
  <c r="P88" i="16"/>
  <c r="P87" i="16"/>
  <c r="BK88" i="16"/>
  <c r="BK87" i="16" s="1"/>
  <c r="J87" i="16" s="1"/>
  <c r="J60" i="16" s="1"/>
  <c r="J88" i="16"/>
  <c r="BE88" i="16" s="1"/>
  <c r="BI86" i="16"/>
  <c r="BH86" i="16"/>
  <c r="BG86" i="16"/>
  <c r="BF86" i="16"/>
  <c r="T86" i="16"/>
  <c r="T85" i="16" s="1"/>
  <c r="R86" i="16"/>
  <c r="R85" i="16"/>
  <c r="P86" i="16"/>
  <c r="P85" i="16" s="1"/>
  <c r="BK86" i="16"/>
  <c r="BK85" i="16"/>
  <c r="J86" i="16"/>
  <c r="BE86" i="16" s="1"/>
  <c r="BI84" i="16"/>
  <c r="BH84" i="16"/>
  <c r="BG84" i="16"/>
  <c r="F32" i="16" s="1"/>
  <c r="BB66" i="1" s="1"/>
  <c r="BF84" i="16"/>
  <c r="T84" i="16"/>
  <c r="T83" i="16"/>
  <c r="R84" i="16"/>
  <c r="R83" i="16" s="1"/>
  <c r="P84" i="16"/>
  <c r="P83" i="16"/>
  <c r="BK84" i="16"/>
  <c r="BK83" i="16" s="1"/>
  <c r="J83" i="16" s="1"/>
  <c r="J58" i="16" s="1"/>
  <c r="J84" i="16"/>
  <c r="BE84" i="16" s="1"/>
  <c r="F75" i="16"/>
  <c r="E73" i="16"/>
  <c r="F49" i="16"/>
  <c r="E47" i="16"/>
  <c r="J21" i="16"/>
  <c r="E21" i="16"/>
  <c r="J51" i="16"/>
  <c r="J20" i="16"/>
  <c r="J18" i="16"/>
  <c r="E18" i="16"/>
  <c r="F78" i="16" s="1"/>
  <c r="J17" i="16"/>
  <c r="J15" i="16"/>
  <c r="E15" i="16"/>
  <c r="F77" i="16"/>
  <c r="J14" i="16"/>
  <c r="J12" i="16"/>
  <c r="J75" i="16" s="1"/>
  <c r="E7" i="16"/>
  <c r="E45" i="16" s="1"/>
  <c r="AY65" i="1"/>
  <c r="AX65" i="1"/>
  <c r="BI82" i="15"/>
  <c r="BH82" i="15"/>
  <c r="BG82" i="15"/>
  <c r="BF82" i="15"/>
  <c r="T82" i="15"/>
  <c r="R82" i="15"/>
  <c r="P82" i="15"/>
  <c r="BK82" i="15"/>
  <c r="J82" i="15"/>
  <c r="BE82" i="15" s="1"/>
  <c r="BI81" i="15"/>
  <c r="BH81" i="15"/>
  <c r="BG81" i="15"/>
  <c r="BF81" i="15"/>
  <c r="T81" i="15"/>
  <c r="R81" i="15"/>
  <c r="P81" i="15"/>
  <c r="BK81" i="15"/>
  <c r="J81" i="15"/>
  <c r="BE81" i="15"/>
  <c r="BI80" i="15"/>
  <c r="BH80" i="15"/>
  <c r="BG80" i="15"/>
  <c r="BF80" i="15"/>
  <c r="T80" i="15"/>
  <c r="R80" i="15"/>
  <c r="P80" i="15"/>
  <c r="BK80" i="15"/>
  <c r="J80" i="15"/>
  <c r="BE80" i="15" s="1"/>
  <c r="BI79" i="15"/>
  <c r="BH79" i="15"/>
  <c r="BG79" i="15"/>
  <c r="BF79" i="15"/>
  <c r="T79" i="15"/>
  <c r="R79" i="15"/>
  <c r="P79" i="15"/>
  <c r="BK79" i="15"/>
  <c r="J79" i="15"/>
  <c r="BE79" i="15"/>
  <c r="F71" i="15"/>
  <c r="E69" i="15"/>
  <c r="F49" i="15"/>
  <c r="E47" i="15"/>
  <c r="J21" i="15"/>
  <c r="E21" i="15"/>
  <c r="J51" i="15"/>
  <c r="J20" i="15"/>
  <c r="J18" i="15"/>
  <c r="E18" i="15"/>
  <c r="F52" i="15" s="1"/>
  <c r="J17" i="15"/>
  <c r="J15" i="15"/>
  <c r="E15" i="15"/>
  <c r="J14" i="15"/>
  <c r="J12" i="15"/>
  <c r="J71" i="15" s="1"/>
  <c r="E7" i="15"/>
  <c r="E45" i="15"/>
  <c r="AY64" i="1"/>
  <c r="AX64" i="1"/>
  <c r="BI96" i="14"/>
  <c r="BH96" i="14"/>
  <c r="BG96" i="14"/>
  <c r="BF96" i="14"/>
  <c r="J96" i="14"/>
  <c r="BE96" i="14"/>
  <c r="T96" i="14"/>
  <c r="R96" i="14"/>
  <c r="P96" i="14"/>
  <c r="BK96" i="14"/>
  <c r="BI95" i="14"/>
  <c r="BH95" i="14"/>
  <c r="BG95" i="14"/>
  <c r="BF95" i="14"/>
  <c r="T95" i="14"/>
  <c r="R95" i="14"/>
  <c r="P95" i="14"/>
  <c r="BK95" i="14"/>
  <c r="J95" i="14"/>
  <c r="BE95" i="14" s="1"/>
  <c r="BI94" i="14"/>
  <c r="BH94" i="14"/>
  <c r="BG94" i="14"/>
  <c r="BF94" i="14"/>
  <c r="T94" i="14"/>
  <c r="R94" i="14"/>
  <c r="P94" i="14"/>
  <c r="BK94" i="14"/>
  <c r="J94" i="14"/>
  <c r="BE94" i="14"/>
  <c r="BI93" i="14"/>
  <c r="BH93" i="14"/>
  <c r="BG93" i="14"/>
  <c r="BF93" i="14"/>
  <c r="T93" i="14"/>
  <c r="R93" i="14"/>
  <c r="P93" i="14"/>
  <c r="BK93" i="14"/>
  <c r="J93" i="14"/>
  <c r="BE93" i="14"/>
  <c r="BI92" i="14"/>
  <c r="BH92" i="14"/>
  <c r="BG92" i="14"/>
  <c r="BF92" i="14"/>
  <c r="T92" i="14"/>
  <c r="R92" i="14"/>
  <c r="P92" i="14"/>
  <c r="BK92" i="14"/>
  <c r="J92" i="14"/>
  <c r="BE92" i="14"/>
  <c r="BI91" i="14"/>
  <c r="BH91" i="14"/>
  <c r="BG91" i="14"/>
  <c r="BF91" i="14"/>
  <c r="T91" i="14"/>
  <c r="R91" i="14"/>
  <c r="P91" i="14"/>
  <c r="BK91" i="14"/>
  <c r="J91" i="14"/>
  <c r="BE91" i="14"/>
  <c r="BI90" i="14"/>
  <c r="BH90" i="14"/>
  <c r="BG90" i="14"/>
  <c r="BF90" i="14"/>
  <c r="T90" i="14"/>
  <c r="R90" i="14"/>
  <c r="P90" i="14"/>
  <c r="P88" i="14" s="1"/>
  <c r="BK90" i="14"/>
  <c r="J90" i="14"/>
  <c r="BE90" i="14"/>
  <c r="BI89" i="14"/>
  <c r="BH89" i="14"/>
  <c r="BG89" i="14"/>
  <c r="BF89" i="14"/>
  <c r="T89" i="14"/>
  <c r="T88" i="14"/>
  <c r="R89" i="14"/>
  <c r="P89" i="14"/>
  <c r="BK89" i="14"/>
  <c r="J89" i="14"/>
  <c r="BE89" i="14" s="1"/>
  <c r="BI87" i="14"/>
  <c r="BH87" i="14"/>
  <c r="BG87" i="14"/>
  <c r="BF87" i="14"/>
  <c r="T87" i="14"/>
  <c r="R87" i="14"/>
  <c r="P87" i="14"/>
  <c r="BK87" i="14"/>
  <c r="J87" i="14"/>
  <c r="BE87" i="14"/>
  <c r="BI86" i="14"/>
  <c r="BH86" i="14"/>
  <c r="BG86" i="14"/>
  <c r="BF86" i="14"/>
  <c r="T86" i="14"/>
  <c r="R86" i="14"/>
  <c r="P86" i="14"/>
  <c r="BK86" i="14"/>
  <c r="J86" i="14"/>
  <c r="BE86" i="14" s="1"/>
  <c r="BI85" i="14"/>
  <c r="BH85" i="14"/>
  <c r="BG85" i="14"/>
  <c r="BF85" i="14"/>
  <c r="T85" i="14"/>
  <c r="R85" i="14"/>
  <c r="P85" i="14"/>
  <c r="BK85" i="14"/>
  <c r="J85" i="14"/>
  <c r="BE85" i="14"/>
  <c r="BI84" i="14"/>
  <c r="BH84" i="14"/>
  <c r="BG84" i="14"/>
  <c r="BF84" i="14"/>
  <c r="J84" i="14"/>
  <c r="BE84" i="14" s="1"/>
  <c r="T84" i="14"/>
  <c r="R84" i="14"/>
  <c r="P84" i="14"/>
  <c r="BK84" i="14"/>
  <c r="BI83" i="14"/>
  <c r="BH83" i="14"/>
  <c r="BG83" i="14"/>
  <c r="BF83" i="14"/>
  <c r="T83" i="14"/>
  <c r="R83" i="14"/>
  <c r="P83" i="14"/>
  <c r="BK83" i="14"/>
  <c r="J83" i="14"/>
  <c r="BE83" i="14"/>
  <c r="BI82" i="14"/>
  <c r="BH82" i="14"/>
  <c r="BG82" i="14"/>
  <c r="BF82" i="14"/>
  <c r="T82" i="14"/>
  <c r="T79" i="14" s="1"/>
  <c r="R82" i="14"/>
  <c r="P82" i="14"/>
  <c r="BK82" i="14"/>
  <c r="J82" i="14"/>
  <c r="BE82" i="14" s="1"/>
  <c r="BI81" i="14"/>
  <c r="BH81" i="14"/>
  <c r="BG81" i="14"/>
  <c r="BF81" i="14"/>
  <c r="T81" i="14"/>
  <c r="R81" i="14"/>
  <c r="P81" i="14"/>
  <c r="BK81" i="14"/>
  <c r="J81" i="14"/>
  <c r="BE81" i="14"/>
  <c r="BI80" i="14"/>
  <c r="BH80" i="14"/>
  <c r="BG80" i="14"/>
  <c r="BF80" i="14"/>
  <c r="T80" i="14"/>
  <c r="R80" i="14"/>
  <c r="P80" i="14"/>
  <c r="BK80" i="14"/>
  <c r="J80" i="14"/>
  <c r="BE80" i="14" s="1"/>
  <c r="J30" i="14" s="1"/>
  <c r="AV64" i="1" s="1"/>
  <c r="F72" i="14"/>
  <c r="E70" i="14"/>
  <c r="F49" i="14"/>
  <c r="E47" i="14"/>
  <c r="J21" i="14"/>
  <c r="E21" i="14"/>
  <c r="J51" i="14" s="1"/>
  <c r="J20" i="14"/>
  <c r="J18" i="14"/>
  <c r="E18" i="14"/>
  <c r="F52" i="14" s="1"/>
  <c r="J17" i="14"/>
  <c r="J15" i="14"/>
  <c r="E15" i="14"/>
  <c r="F51" i="14" s="1"/>
  <c r="J14" i="14"/>
  <c r="J12" i="14"/>
  <c r="J49" i="14" s="1"/>
  <c r="E7" i="14"/>
  <c r="E45" i="14" s="1"/>
  <c r="AY63" i="1"/>
  <c r="AX63" i="1"/>
  <c r="BI90" i="13"/>
  <c r="BH90" i="13"/>
  <c r="BG90" i="13"/>
  <c r="BF90" i="13"/>
  <c r="T90" i="13"/>
  <c r="T89" i="13" s="1"/>
  <c r="R90" i="13"/>
  <c r="R89" i="13"/>
  <c r="P90" i="13"/>
  <c r="P89" i="13" s="1"/>
  <c r="BK90" i="13"/>
  <c r="BK89" i="13"/>
  <c r="J89" i="13" s="1"/>
  <c r="J61" i="13" s="1"/>
  <c r="J90" i="13"/>
  <c r="BE90" i="13"/>
  <c r="BI88" i="13"/>
  <c r="BH88" i="13"/>
  <c r="BG88" i="13"/>
  <c r="BF88" i="13"/>
  <c r="T88" i="13"/>
  <c r="T87" i="13"/>
  <c r="R88" i="13"/>
  <c r="R87" i="13" s="1"/>
  <c r="P88" i="13"/>
  <c r="P87" i="13"/>
  <c r="BK88" i="13"/>
  <c r="BK87" i="13" s="1"/>
  <c r="J87" i="13" s="1"/>
  <c r="J60" i="13" s="1"/>
  <c r="J88" i="13"/>
  <c r="BE88" i="13" s="1"/>
  <c r="BI86" i="13"/>
  <c r="BH86" i="13"/>
  <c r="BG86" i="13"/>
  <c r="BF86" i="13"/>
  <c r="T86" i="13"/>
  <c r="T85" i="13" s="1"/>
  <c r="R86" i="13"/>
  <c r="R85" i="13"/>
  <c r="P86" i="13"/>
  <c r="P85" i="13" s="1"/>
  <c r="BK86" i="13"/>
  <c r="BK85" i="13"/>
  <c r="J85" i="13" s="1"/>
  <c r="J59" i="13" s="1"/>
  <c r="J86" i="13"/>
  <c r="BE86" i="13"/>
  <c r="BI84" i="13"/>
  <c r="F34" i="13" s="1"/>
  <c r="BD63" i="1" s="1"/>
  <c r="BH84" i="13"/>
  <c r="BG84" i="13"/>
  <c r="BF84" i="13"/>
  <c r="J31" i="13" s="1"/>
  <c r="AW63" i="1" s="1"/>
  <c r="T84" i="13"/>
  <c r="T83" i="13" s="1"/>
  <c r="R84" i="13"/>
  <c r="R83" i="13"/>
  <c r="P84" i="13"/>
  <c r="P83" i="13" s="1"/>
  <c r="BK84" i="13"/>
  <c r="BK83" i="13"/>
  <c r="J84" i="13"/>
  <c r="BE84" i="13" s="1"/>
  <c r="F75" i="13"/>
  <c r="E73" i="13"/>
  <c r="F49" i="13"/>
  <c r="E47" i="13"/>
  <c r="J21" i="13"/>
  <c r="E21" i="13"/>
  <c r="J51" i="13" s="1"/>
  <c r="J20" i="13"/>
  <c r="J18" i="13"/>
  <c r="E18" i="13"/>
  <c r="F52" i="13" s="1"/>
  <c r="J17" i="13"/>
  <c r="J15" i="13"/>
  <c r="E15" i="13"/>
  <c r="F77" i="13" s="1"/>
  <c r="J14" i="13"/>
  <c r="J12" i="13"/>
  <c r="J75" i="13" s="1"/>
  <c r="E7" i="13"/>
  <c r="E45" i="13"/>
  <c r="AY62" i="1"/>
  <c r="AX62" i="1"/>
  <c r="BI82" i="12"/>
  <c r="BH82" i="12"/>
  <c r="BG82" i="12"/>
  <c r="BF82" i="12"/>
  <c r="T82" i="12"/>
  <c r="R82" i="12"/>
  <c r="P82" i="12"/>
  <c r="BK82" i="12"/>
  <c r="J82" i="12"/>
  <c r="BE82" i="12"/>
  <c r="BI81" i="12"/>
  <c r="BH81" i="12"/>
  <c r="BG81" i="12"/>
  <c r="BF81" i="12"/>
  <c r="T81" i="12"/>
  <c r="R81" i="12"/>
  <c r="P81" i="12"/>
  <c r="BK81" i="12"/>
  <c r="J81" i="12"/>
  <c r="BE81" i="12"/>
  <c r="BI80" i="12"/>
  <c r="BH80" i="12"/>
  <c r="BG80" i="12"/>
  <c r="BF80" i="12"/>
  <c r="T80" i="12"/>
  <c r="R80" i="12"/>
  <c r="P80" i="12"/>
  <c r="BK80" i="12"/>
  <c r="J80" i="12"/>
  <c r="BE80" i="12"/>
  <c r="BI79" i="12"/>
  <c r="BH79" i="12"/>
  <c r="BG79" i="12"/>
  <c r="BF79" i="12"/>
  <c r="T79" i="12"/>
  <c r="T78" i="12"/>
  <c r="T77" i="12" s="1"/>
  <c r="R79" i="12"/>
  <c r="P79" i="12"/>
  <c r="BK79" i="12"/>
  <c r="J79" i="12"/>
  <c r="BE79" i="12"/>
  <c r="F71" i="12"/>
  <c r="E69" i="12"/>
  <c r="F49" i="12"/>
  <c r="E47" i="12"/>
  <c r="J21" i="12"/>
  <c r="E21" i="12"/>
  <c r="J51" i="12" s="1"/>
  <c r="J20" i="12"/>
  <c r="J18" i="12"/>
  <c r="E18" i="12"/>
  <c r="F52" i="12" s="1"/>
  <c r="J17" i="12"/>
  <c r="J15" i="12"/>
  <c r="E15" i="12"/>
  <c r="F73" i="12" s="1"/>
  <c r="J14" i="12"/>
  <c r="J12" i="12"/>
  <c r="J71" i="12" s="1"/>
  <c r="E7" i="12"/>
  <c r="E67" i="12"/>
  <c r="AY61" i="1"/>
  <c r="AX61" i="1"/>
  <c r="BI96" i="11"/>
  <c r="BH96" i="11"/>
  <c r="BG96" i="11"/>
  <c r="BF96" i="11"/>
  <c r="T96" i="11"/>
  <c r="R96" i="11"/>
  <c r="P96" i="11"/>
  <c r="BK96" i="11"/>
  <c r="J96" i="11"/>
  <c r="BE96" i="11"/>
  <c r="BI95" i="11"/>
  <c r="BH95" i="11"/>
  <c r="BG95" i="11"/>
  <c r="BF95" i="11"/>
  <c r="T95" i="11"/>
  <c r="R95" i="11"/>
  <c r="P95" i="11"/>
  <c r="BK95" i="11"/>
  <c r="J95" i="11"/>
  <c r="BE95" i="11"/>
  <c r="BI94" i="11"/>
  <c r="BH94" i="11"/>
  <c r="BG94" i="11"/>
  <c r="BF94" i="11"/>
  <c r="T94" i="11"/>
  <c r="R94" i="11"/>
  <c r="P94" i="11"/>
  <c r="BK94" i="11"/>
  <c r="J94" i="11"/>
  <c r="BE94" i="11"/>
  <c r="BI93" i="11"/>
  <c r="BH93" i="11"/>
  <c r="BG93" i="11"/>
  <c r="BF93" i="11"/>
  <c r="T93" i="11"/>
  <c r="R93" i="11"/>
  <c r="P93" i="11"/>
  <c r="BK93" i="11"/>
  <c r="J93" i="11"/>
  <c r="BE93" i="11"/>
  <c r="BI92" i="11"/>
  <c r="BH92" i="11"/>
  <c r="BG92" i="11"/>
  <c r="BF92" i="11"/>
  <c r="T92" i="11"/>
  <c r="R92" i="11"/>
  <c r="P92" i="11"/>
  <c r="BK92" i="11"/>
  <c r="J92" i="11"/>
  <c r="BE92" i="11"/>
  <c r="BI91" i="11"/>
  <c r="BH91" i="11"/>
  <c r="BG91" i="11"/>
  <c r="BF91" i="11"/>
  <c r="J91" i="11"/>
  <c r="BE91" i="11"/>
  <c r="T91" i="11"/>
  <c r="R91" i="11"/>
  <c r="P91" i="11"/>
  <c r="BK91" i="11"/>
  <c r="BI90" i="11"/>
  <c r="BH90" i="11"/>
  <c r="BG90" i="11"/>
  <c r="BF90" i="11"/>
  <c r="T90" i="11"/>
  <c r="R90" i="11"/>
  <c r="P90" i="11"/>
  <c r="BK90" i="11"/>
  <c r="J90" i="11"/>
  <c r="BE90" i="11"/>
  <c r="BI89" i="11"/>
  <c r="BH89" i="11"/>
  <c r="BG89" i="11"/>
  <c r="BF89" i="11"/>
  <c r="T89" i="11"/>
  <c r="T88" i="11" s="1"/>
  <c r="R89" i="11"/>
  <c r="P89" i="11"/>
  <c r="BK89" i="11"/>
  <c r="J89" i="11"/>
  <c r="BE89" i="11" s="1"/>
  <c r="BI87" i="11"/>
  <c r="BH87" i="11"/>
  <c r="BG87" i="11"/>
  <c r="BF87" i="11"/>
  <c r="T87" i="11"/>
  <c r="R87" i="11"/>
  <c r="P87" i="11"/>
  <c r="BK87" i="11"/>
  <c r="J87" i="11"/>
  <c r="BE87" i="11"/>
  <c r="BI86" i="11"/>
  <c r="BH86" i="11"/>
  <c r="BG86" i="11"/>
  <c r="BF86" i="11"/>
  <c r="T86" i="11"/>
  <c r="R86" i="11"/>
  <c r="P86" i="11"/>
  <c r="BK86" i="11"/>
  <c r="J86" i="11"/>
  <c r="BE86" i="11" s="1"/>
  <c r="BI85" i="11"/>
  <c r="BH85" i="11"/>
  <c r="BG85" i="11"/>
  <c r="BF85" i="11"/>
  <c r="T85" i="11"/>
  <c r="R85" i="11"/>
  <c r="P85" i="11"/>
  <c r="BK85" i="11"/>
  <c r="J85" i="11"/>
  <c r="BE85" i="11"/>
  <c r="BI84" i="11"/>
  <c r="BH84" i="11"/>
  <c r="BG84" i="11"/>
  <c r="BF84" i="11"/>
  <c r="T84" i="11"/>
  <c r="R84" i="11"/>
  <c r="P84" i="11"/>
  <c r="BK84" i="11"/>
  <c r="J84" i="11"/>
  <c r="BE84" i="11" s="1"/>
  <c r="BI83" i="11"/>
  <c r="BH83" i="11"/>
  <c r="BG83" i="11"/>
  <c r="BF83" i="11"/>
  <c r="T83" i="11"/>
  <c r="R83" i="11"/>
  <c r="P83" i="11"/>
  <c r="BK83" i="11"/>
  <c r="J83" i="11"/>
  <c r="BE83" i="11"/>
  <c r="BI82" i="11"/>
  <c r="BH82" i="11"/>
  <c r="BG82" i="11"/>
  <c r="BF82" i="11"/>
  <c r="J82" i="11"/>
  <c r="BE82" i="11" s="1"/>
  <c r="T82" i="11"/>
  <c r="R82" i="11"/>
  <c r="P82" i="11"/>
  <c r="BK82" i="11"/>
  <c r="BI81" i="11"/>
  <c r="BH81" i="11"/>
  <c r="BG81" i="11"/>
  <c r="BF81" i="11"/>
  <c r="T81" i="11"/>
  <c r="R81" i="11"/>
  <c r="P81" i="11"/>
  <c r="BK81" i="11"/>
  <c r="J81" i="11"/>
  <c r="BE81" i="11"/>
  <c r="BI80" i="11"/>
  <c r="BH80" i="11"/>
  <c r="BG80" i="11"/>
  <c r="BF80" i="11"/>
  <c r="T80" i="11"/>
  <c r="R80" i="11"/>
  <c r="P80" i="11"/>
  <c r="BK80" i="11"/>
  <c r="J80" i="11"/>
  <c r="BE80" i="11" s="1"/>
  <c r="F72" i="11"/>
  <c r="E70" i="11"/>
  <c r="F49" i="11"/>
  <c r="E47" i="11"/>
  <c r="J21" i="11"/>
  <c r="E21" i="11"/>
  <c r="J51" i="11"/>
  <c r="J20" i="11"/>
  <c r="J18" i="11"/>
  <c r="E18" i="11"/>
  <c r="F52" i="11" s="1"/>
  <c r="J17" i="11"/>
  <c r="J15" i="11"/>
  <c r="E15" i="11"/>
  <c r="F74" i="11"/>
  <c r="J14" i="11"/>
  <c r="J12" i="11"/>
  <c r="J72" i="11" s="1"/>
  <c r="E7" i="11"/>
  <c r="E45" i="11" s="1"/>
  <c r="BK86" i="10"/>
  <c r="BK85" i="10"/>
  <c r="J85" i="10"/>
  <c r="J59" i="10" s="1"/>
  <c r="AY60" i="1"/>
  <c r="AX60" i="1"/>
  <c r="BI90" i="10"/>
  <c r="BH90" i="10"/>
  <c r="BG90" i="10"/>
  <c r="BF90" i="10"/>
  <c r="T90" i="10"/>
  <c r="T89" i="10" s="1"/>
  <c r="R90" i="10"/>
  <c r="R89" i="10"/>
  <c r="P90" i="10"/>
  <c r="P89" i="10" s="1"/>
  <c r="BK90" i="10"/>
  <c r="BK89" i="10"/>
  <c r="J89" i="10"/>
  <c r="J61" i="10" s="1"/>
  <c r="J90" i="10"/>
  <c r="BE90" i="10"/>
  <c r="BI88" i="10"/>
  <c r="BH88" i="10"/>
  <c r="BG88" i="10"/>
  <c r="BF88" i="10"/>
  <c r="T88" i="10"/>
  <c r="T87" i="10"/>
  <c r="R88" i="10"/>
  <c r="R87" i="10" s="1"/>
  <c r="P88" i="10"/>
  <c r="P87" i="10" s="1"/>
  <c r="BK88" i="10"/>
  <c r="BK87" i="10"/>
  <c r="J88" i="10"/>
  <c r="BE88" i="10" s="1"/>
  <c r="BI86" i="10"/>
  <c r="BH86" i="10"/>
  <c r="BG86" i="10"/>
  <c r="BF86" i="10"/>
  <c r="T86" i="10"/>
  <c r="T85" i="10" s="1"/>
  <c r="R86" i="10"/>
  <c r="R85" i="10"/>
  <c r="P86" i="10"/>
  <c r="P85" i="10" s="1"/>
  <c r="J86" i="10"/>
  <c r="BE86" i="10"/>
  <c r="BI84" i="10"/>
  <c r="BH84" i="10"/>
  <c r="BG84" i="10"/>
  <c r="BF84" i="10"/>
  <c r="T84" i="10"/>
  <c r="T83" i="10" s="1"/>
  <c r="R84" i="10"/>
  <c r="R83" i="10"/>
  <c r="P84" i="10"/>
  <c r="P83" i="10" s="1"/>
  <c r="BK84" i="10"/>
  <c r="BK83" i="10"/>
  <c r="J84" i="10"/>
  <c r="BE84" i="10" s="1"/>
  <c r="F75" i="10"/>
  <c r="E73" i="10"/>
  <c r="F49" i="10"/>
  <c r="E47" i="10"/>
  <c r="J21" i="10"/>
  <c r="E21" i="10"/>
  <c r="J51" i="10"/>
  <c r="J20" i="10"/>
  <c r="J18" i="10"/>
  <c r="E18" i="10"/>
  <c r="F52" i="10"/>
  <c r="J17" i="10"/>
  <c r="J15" i="10"/>
  <c r="E15" i="10"/>
  <c r="F77" i="10"/>
  <c r="J14" i="10"/>
  <c r="J12" i="10"/>
  <c r="J75" i="10"/>
  <c r="E7" i="10"/>
  <c r="E45" i="10" s="1"/>
  <c r="AY59" i="1"/>
  <c r="AX59" i="1"/>
  <c r="BI82" i="9"/>
  <c r="BH82" i="9"/>
  <c r="BG82" i="9"/>
  <c r="BF82" i="9"/>
  <c r="T82" i="9"/>
  <c r="R82" i="9"/>
  <c r="P82" i="9"/>
  <c r="BK82" i="9"/>
  <c r="J82" i="9"/>
  <c r="BE82" i="9" s="1"/>
  <c r="BI81" i="9"/>
  <c r="BH81" i="9"/>
  <c r="BG81" i="9"/>
  <c r="BF81" i="9"/>
  <c r="T81" i="9"/>
  <c r="R81" i="9"/>
  <c r="P81" i="9"/>
  <c r="BK81" i="9"/>
  <c r="J81" i="9"/>
  <c r="BE81" i="9"/>
  <c r="BI80" i="9"/>
  <c r="BH80" i="9"/>
  <c r="BG80" i="9"/>
  <c r="BF80" i="9"/>
  <c r="T80" i="9"/>
  <c r="R80" i="9"/>
  <c r="P80" i="9"/>
  <c r="BK80" i="9"/>
  <c r="J80" i="9"/>
  <c r="BE80" i="9" s="1"/>
  <c r="BI79" i="9"/>
  <c r="BH79" i="9"/>
  <c r="F33" i="9"/>
  <c r="BC59" i="1" s="1"/>
  <c r="BG79" i="9"/>
  <c r="BF79" i="9"/>
  <c r="T79" i="9"/>
  <c r="T78" i="9" s="1"/>
  <c r="T77" i="9" s="1"/>
  <c r="R79" i="9"/>
  <c r="P79" i="9"/>
  <c r="BK79" i="9"/>
  <c r="BK78" i="9" s="1"/>
  <c r="J79" i="9"/>
  <c r="BE79" i="9"/>
  <c r="J30" i="9" s="1"/>
  <c r="AV59" i="1" s="1"/>
  <c r="F71" i="9"/>
  <c r="E69" i="9"/>
  <c r="F49" i="9"/>
  <c r="E47" i="9"/>
  <c r="J21" i="9"/>
  <c r="E21" i="9"/>
  <c r="J51" i="9" s="1"/>
  <c r="J20" i="9"/>
  <c r="J18" i="9"/>
  <c r="E18" i="9"/>
  <c r="F52" i="9" s="1"/>
  <c r="J17" i="9"/>
  <c r="J15" i="9"/>
  <c r="E15" i="9"/>
  <c r="F51" i="9" s="1"/>
  <c r="J14" i="9"/>
  <c r="J12" i="9"/>
  <c r="J49" i="9" s="1"/>
  <c r="E7" i="9"/>
  <c r="E45" i="9"/>
  <c r="AY58" i="1"/>
  <c r="AX58" i="1"/>
  <c r="BI96" i="8"/>
  <c r="BH96" i="8"/>
  <c r="BG96" i="8"/>
  <c r="BF96" i="8"/>
  <c r="T96" i="8"/>
  <c r="R96" i="8"/>
  <c r="P96" i="8"/>
  <c r="BK96" i="8"/>
  <c r="J96" i="8"/>
  <c r="BE96" i="8"/>
  <c r="BI95" i="8"/>
  <c r="BH95" i="8"/>
  <c r="BG95" i="8"/>
  <c r="BF95" i="8"/>
  <c r="J95" i="8"/>
  <c r="BE95" i="8"/>
  <c r="T95" i="8"/>
  <c r="R95" i="8"/>
  <c r="P95" i="8"/>
  <c r="BK95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J93" i="8"/>
  <c r="BE93" i="8"/>
  <c r="T93" i="8"/>
  <c r="R93" i="8"/>
  <c r="P93" i="8"/>
  <c r="BK93" i="8"/>
  <c r="BI92" i="8"/>
  <c r="BH92" i="8"/>
  <c r="BG92" i="8"/>
  <c r="BF92" i="8"/>
  <c r="T92" i="8"/>
  <c r="R92" i="8"/>
  <c r="P92" i="8"/>
  <c r="BK92" i="8"/>
  <c r="J92" i="8"/>
  <c r="BE92" i="8"/>
  <c r="BI91" i="8"/>
  <c r="BH91" i="8"/>
  <c r="BG91" i="8"/>
  <c r="BF91" i="8"/>
  <c r="J91" i="8"/>
  <c r="BE91" i="8"/>
  <c r="T91" i="8"/>
  <c r="R91" i="8"/>
  <c r="P91" i="8"/>
  <c r="BK91" i="8"/>
  <c r="BI90" i="8"/>
  <c r="BH90" i="8"/>
  <c r="BG90" i="8"/>
  <c r="BF90" i="8"/>
  <c r="T90" i="8"/>
  <c r="R90" i="8"/>
  <c r="P90" i="8"/>
  <c r="BK90" i="8"/>
  <c r="J90" i="8"/>
  <c r="BE90" i="8"/>
  <c r="BI89" i="8"/>
  <c r="BH89" i="8"/>
  <c r="BG89" i="8"/>
  <c r="BF89" i="8"/>
  <c r="J89" i="8"/>
  <c r="BE89" i="8"/>
  <c r="T89" i="8"/>
  <c r="R89" i="8"/>
  <c r="P89" i="8"/>
  <c r="P88" i="8"/>
  <c r="BK89" i="8"/>
  <c r="BI87" i="8"/>
  <c r="BH87" i="8"/>
  <c r="BG87" i="8"/>
  <c r="BF87" i="8"/>
  <c r="T87" i="8"/>
  <c r="R87" i="8"/>
  <c r="P87" i="8"/>
  <c r="BK87" i="8"/>
  <c r="J87" i="8"/>
  <c r="BE87" i="8"/>
  <c r="BI86" i="8"/>
  <c r="BH86" i="8"/>
  <c r="BG86" i="8"/>
  <c r="BF86" i="8"/>
  <c r="T86" i="8"/>
  <c r="R86" i="8"/>
  <c r="P86" i="8"/>
  <c r="BK86" i="8"/>
  <c r="J86" i="8"/>
  <c r="BE86" i="8" s="1"/>
  <c r="BI85" i="8"/>
  <c r="BH85" i="8"/>
  <c r="BG85" i="8"/>
  <c r="BF85" i="8"/>
  <c r="T85" i="8"/>
  <c r="R85" i="8"/>
  <c r="P85" i="8"/>
  <c r="BK85" i="8"/>
  <c r="J85" i="8"/>
  <c r="BE85" i="8"/>
  <c r="BI84" i="8"/>
  <c r="BH84" i="8"/>
  <c r="BG84" i="8"/>
  <c r="BF84" i="8"/>
  <c r="T84" i="8"/>
  <c r="R84" i="8"/>
  <c r="P84" i="8"/>
  <c r="BK84" i="8"/>
  <c r="J84" i="8"/>
  <c r="BE84" i="8" s="1"/>
  <c r="BI83" i="8"/>
  <c r="BH83" i="8"/>
  <c r="BG83" i="8"/>
  <c r="BF83" i="8"/>
  <c r="T83" i="8"/>
  <c r="R83" i="8"/>
  <c r="P83" i="8"/>
  <c r="BK83" i="8"/>
  <c r="J83" i="8"/>
  <c r="BE83" i="8"/>
  <c r="BI82" i="8"/>
  <c r="BH82" i="8"/>
  <c r="BG82" i="8"/>
  <c r="BF82" i="8"/>
  <c r="T82" i="8"/>
  <c r="R82" i="8"/>
  <c r="P82" i="8"/>
  <c r="BK82" i="8"/>
  <c r="J82" i="8"/>
  <c r="BE82" i="8" s="1"/>
  <c r="BI81" i="8"/>
  <c r="BH81" i="8"/>
  <c r="BG81" i="8"/>
  <c r="BF81" i="8"/>
  <c r="T81" i="8"/>
  <c r="R81" i="8"/>
  <c r="P81" i="8"/>
  <c r="BK81" i="8"/>
  <c r="J81" i="8"/>
  <c r="BE81" i="8"/>
  <c r="BI80" i="8"/>
  <c r="BH80" i="8"/>
  <c r="BG80" i="8"/>
  <c r="BF80" i="8"/>
  <c r="T80" i="8"/>
  <c r="R80" i="8"/>
  <c r="R79" i="8" s="1"/>
  <c r="P80" i="8"/>
  <c r="BK80" i="8"/>
  <c r="J80" i="8"/>
  <c r="BE80" i="8"/>
  <c r="F72" i="8"/>
  <c r="E70" i="8"/>
  <c r="F49" i="8"/>
  <c r="E47" i="8"/>
  <c r="J21" i="8"/>
  <c r="E21" i="8"/>
  <c r="J74" i="8" s="1"/>
  <c r="J20" i="8"/>
  <c r="J18" i="8"/>
  <c r="E18" i="8"/>
  <c r="F75" i="8" s="1"/>
  <c r="J17" i="8"/>
  <c r="J15" i="8"/>
  <c r="E15" i="8"/>
  <c r="F51" i="8" s="1"/>
  <c r="J14" i="8"/>
  <c r="J12" i="8"/>
  <c r="J49" i="8" s="1"/>
  <c r="E7" i="8"/>
  <c r="E45" i="8"/>
  <c r="AY57" i="1"/>
  <c r="AX57" i="1"/>
  <c r="BI91" i="7"/>
  <c r="BH91" i="7"/>
  <c r="BG91" i="7"/>
  <c r="BF91" i="7"/>
  <c r="T91" i="7"/>
  <c r="T90" i="7"/>
  <c r="R91" i="7"/>
  <c r="R90" i="7"/>
  <c r="P91" i="7"/>
  <c r="P90" i="7"/>
  <c r="BK91" i="7"/>
  <c r="BK90" i="7"/>
  <c r="J90" i="7" s="1"/>
  <c r="J61" i="7" s="1"/>
  <c r="J91" i="7"/>
  <c r="BE91" i="7"/>
  <c r="BI89" i="7"/>
  <c r="BH89" i="7"/>
  <c r="BG89" i="7"/>
  <c r="BF89" i="7"/>
  <c r="T89" i="7"/>
  <c r="T88" i="7"/>
  <c r="R89" i="7"/>
  <c r="R88" i="7"/>
  <c r="P89" i="7"/>
  <c r="P88" i="7"/>
  <c r="BK89" i="7"/>
  <c r="BK88" i="7"/>
  <c r="J88" i="7"/>
  <c r="J60" i="7"/>
  <c r="J89" i="7"/>
  <c r="BE89" i="7"/>
  <c r="BI87" i="7"/>
  <c r="BH87" i="7"/>
  <c r="BG87" i="7"/>
  <c r="BF87" i="7"/>
  <c r="T87" i="7"/>
  <c r="T86" i="7"/>
  <c r="R87" i="7"/>
  <c r="R86" i="7"/>
  <c r="P87" i="7"/>
  <c r="P86" i="7"/>
  <c r="BK87" i="7"/>
  <c r="BK86" i="7"/>
  <c r="J86" i="7"/>
  <c r="J59" i="7"/>
  <c r="J87" i="7"/>
  <c r="BE87" i="7"/>
  <c r="BI85" i="7"/>
  <c r="BH85" i="7"/>
  <c r="BG85" i="7"/>
  <c r="BF85" i="7"/>
  <c r="T85" i="7"/>
  <c r="R85" i="7"/>
  <c r="P85" i="7"/>
  <c r="P83" i="7" s="1"/>
  <c r="BK85" i="7"/>
  <c r="J85" i="7"/>
  <c r="BE85" i="7"/>
  <c r="BI84" i="7"/>
  <c r="BH84" i="7"/>
  <c r="BG84" i="7"/>
  <c r="BF84" i="7"/>
  <c r="J31" i="7" s="1"/>
  <c r="AW57" i="1" s="1"/>
  <c r="T84" i="7"/>
  <c r="R84" i="7"/>
  <c r="P84" i="7"/>
  <c r="BK84" i="7"/>
  <c r="J84" i="7"/>
  <c r="BE84" i="7" s="1"/>
  <c r="F75" i="7"/>
  <c r="E73" i="7"/>
  <c r="F49" i="7"/>
  <c r="E47" i="7"/>
  <c r="J21" i="7"/>
  <c r="E21" i="7"/>
  <c r="J77" i="7"/>
  <c r="J20" i="7"/>
  <c r="J18" i="7"/>
  <c r="E18" i="7"/>
  <c r="F52" i="7"/>
  <c r="J17" i="7"/>
  <c r="J15" i="7"/>
  <c r="E15" i="7"/>
  <c r="F77" i="7"/>
  <c r="J14" i="7"/>
  <c r="J12" i="7"/>
  <c r="J49" i="7" s="1"/>
  <c r="E7" i="7"/>
  <c r="E71" i="7" s="1"/>
  <c r="AY56" i="1"/>
  <c r="AX56" i="1"/>
  <c r="BI82" i="6"/>
  <c r="BH82" i="6"/>
  <c r="BG82" i="6"/>
  <c r="BF82" i="6"/>
  <c r="J82" i="6"/>
  <c r="BE82" i="6" s="1"/>
  <c r="T82" i="6"/>
  <c r="R82" i="6"/>
  <c r="P82" i="6"/>
  <c r="BK82" i="6"/>
  <c r="BI81" i="6"/>
  <c r="BH81" i="6"/>
  <c r="BG81" i="6"/>
  <c r="BF81" i="6"/>
  <c r="T81" i="6"/>
  <c r="R81" i="6"/>
  <c r="R78" i="6" s="1"/>
  <c r="R77" i="6" s="1"/>
  <c r="P81" i="6"/>
  <c r="BK81" i="6"/>
  <c r="J81" i="6"/>
  <c r="BE81" i="6"/>
  <c r="BI80" i="6"/>
  <c r="BH80" i="6"/>
  <c r="BG80" i="6"/>
  <c r="BF80" i="6"/>
  <c r="T80" i="6"/>
  <c r="R80" i="6"/>
  <c r="P80" i="6"/>
  <c r="BK80" i="6"/>
  <c r="J80" i="6"/>
  <c r="BE80" i="6" s="1"/>
  <c r="BI79" i="6"/>
  <c r="BH79" i="6"/>
  <c r="BG79" i="6"/>
  <c r="BF79" i="6"/>
  <c r="F31" i="6" s="1"/>
  <c r="BA56" i="1" s="1"/>
  <c r="T79" i="6"/>
  <c r="R79" i="6"/>
  <c r="P79" i="6"/>
  <c r="BK79" i="6"/>
  <c r="J79" i="6"/>
  <c r="BE79" i="6"/>
  <c r="F71" i="6"/>
  <c r="E69" i="6"/>
  <c r="F49" i="6"/>
  <c r="E47" i="6"/>
  <c r="J21" i="6"/>
  <c r="E21" i="6"/>
  <c r="J51" i="6" s="1"/>
  <c r="J20" i="6"/>
  <c r="J18" i="6"/>
  <c r="E18" i="6"/>
  <c r="F52" i="6" s="1"/>
  <c r="J17" i="6"/>
  <c r="J15" i="6"/>
  <c r="E15" i="6"/>
  <c r="F73" i="6" s="1"/>
  <c r="J14" i="6"/>
  <c r="J12" i="6"/>
  <c r="J49" i="6" s="1"/>
  <c r="E7" i="6"/>
  <c r="E45" i="6"/>
  <c r="AY55" i="1"/>
  <c r="AX55" i="1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 s="1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J133" i="5"/>
  <c r="BE133" i="5" s="1"/>
  <c r="T133" i="5"/>
  <c r="R133" i="5"/>
  <c r="P133" i="5"/>
  <c r="BK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 s="1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 s="1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 s="1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J123" i="5"/>
  <c r="BE123" i="5" s="1"/>
  <c r="T123" i="5"/>
  <c r="R123" i="5"/>
  <c r="P123" i="5"/>
  <c r="BK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J113" i="5"/>
  <c r="BE113" i="5" s="1"/>
  <c r="T113" i="5"/>
  <c r="R113" i="5"/>
  <c r="P113" i="5"/>
  <c r="BK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J111" i="5"/>
  <c r="BE111" i="5" s="1"/>
  <c r="T111" i="5"/>
  <c r="R111" i="5"/>
  <c r="P111" i="5"/>
  <c r="BK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J109" i="5"/>
  <c r="BE109" i="5" s="1"/>
  <c r="T109" i="5"/>
  <c r="R109" i="5"/>
  <c r="P109" i="5"/>
  <c r="BK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J107" i="5"/>
  <c r="BE107" i="5" s="1"/>
  <c r="T107" i="5"/>
  <c r="R107" i="5"/>
  <c r="P107" i="5"/>
  <c r="BK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J105" i="5"/>
  <c r="BE105" i="5" s="1"/>
  <c r="T105" i="5"/>
  <c r="R105" i="5"/>
  <c r="P105" i="5"/>
  <c r="BK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J103" i="5"/>
  <c r="BE103" i="5" s="1"/>
  <c r="T103" i="5"/>
  <c r="R103" i="5"/>
  <c r="P103" i="5"/>
  <c r="BK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J101" i="5"/>
  <c r="BE101" i="5" s="1"/>
  <c r="T101" i="5"/>
  <c r="R101" i="5"/>
  <c r="P101" i="5"/>
  <c r="BK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J99" i="5"/>
  <c r="BE99" i="5" s="1"/>
  <c r="T99" i="5"/>
  <c r="R99" i="5"/>
  <c r="P99" i="5"/>
  <c r="BK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J97" i="5"/>
  <c r="BE97" i="5" s="1"/>
  <c r="T97" i="5"/>
  <c r="R97" i="5"/>
  <c r="P97" i="5"/>
  <c r="BK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J95" i="5"/>
  <c r="BE95" i="5" s="1"/>
  <c r="T95" i="5"/>
  <c r="R95" i="5"/>
  <c r="P95" i="5"/>
  <c r="BK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J93" i="5"/>
  <c r="BE93" i="5" s="1"/>
  <c r="T93" i="5"/>
  <c r="R93" i="5"/>
  <c r="P93" i="5"/>
  <c r="BK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J91" i="5"/>
  <c r="BE91" i="5" s="1"/>
  <c r="T91" i="5"/>
  <c r="R91" i="5"/>
  <c r="P91" i="5"/>
  <c r="BK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J89" i="5"/>
  <c r="BE89" i="5" s="1"/>
  <c r="T89" i="5"/>
  <c r="R89" i="5"/>
  <c r="P89" i="5"/>
  <c r="BK89" i="5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J87" i="5"/>
  <c r="BE87" i="5" s="1"/>
  <c r="T87" i="5"/>
  <c r="R87" i="5"/>
  <c r="P87" i="5"/>
  <c r="BK87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J85" i="5"/>
  <c r="BE85" i="5" s="1"/>
  <c r="T85" i="5"/>
  <c r="R85" i="5"/>
  <c r="P85" i="5"/>
  <c r="BK85" i="5"/>
  <c r="BI84" i="5"/>
  <c r="BH84" i="5"/>
  <c r="BG84" i="5"/>
  <c r="BF84" i="5"/>
  <c r="T84" i="5"/>
  <c r="R84" i="5"/>
  <c r="R83" i="5"/>
  <c r="P84" i="5"/>
  <c r="BK84" i="5"/>
  <c r="J84" i="5"/>
  <c r="BE84" i="5"/>
  <c r="BI82" i="5"/>
  <c r="BH82" i="5"/>
  <c r="BG82" i="5"/>
  <c r="BF82" i="5"/>
  <c r="T82" i="5"/>
  <c r="T81" i="5" s="1"/>
  <c r="T80" i="5" s="1"/>
  <c r="R82" i="5"/>
  <c r="R81" i="5" s="1"/>
  <c r="R80" i="5" s="1"/>
  <c r="P82" i="5"/>
  <c r="P81" i="5"/>
  <c r="P80" i="5" s="1"/>
  <c r="BK82" i="5"/>
  <c r="BK81" i="5"/>
  <c r="J81" i="5"/>
  <c r="J58" i="5" s="1"/>
  <c r="J82" i="5"/>
  <c r="BE82" i="5"/>
  <c r="F73" i="5"/>
  <c r="E71" i="5"/>
  <c r="F49" i="5"/>
  <c r="E47" i="5"/>
  <c r="J21" i="5"/>
  <c r="E21" i="5"/>
  <c r="J51" i="5" s="1"/>
  <c r="J20" i="5"/>
  <c r="J18" i="5"/>
  <c r="E18" i="5"/>
  <c r="F52" i="5" s="1"/>
  <c r="J17" i="5"/>
  <c r="J15" i="5"/>
  <c r="E15" i="5"/>
  <c r="F75" i="5" s="1"/>
  <c r="J14" i="5"/>
  <c r="J12" i="5"/>
  <c r="J73" i="5" s="1"/>
  <c r="E7" i="5"/>
  <c r="E45" i="5"/>
  <c r="R90" i="4"/>
  <c r="AY54" i="1"/>
  <c r="AX54" i="1"/>
  <c r="BI91" i="4"/>
  <c r="BH91" i="4"/>
  <c r="BG91" i="4"/>
  <c r="BF91" i="4"/>
  <c r="T91" i="4"/>
  <c r="T90" i="4" s="1"/>
  <c r="R91" i="4"/>
  <c r="P91" i="4"/>
  <c r="P90" i="4"/>
  <c r="BK91" i="4"/>
  <c r="BK90" i="4" s="1"/>
  <c r="J90" i="4" s="1"/>
  <c r="J61" i="4" s="1"/>
  <c r="J91" i="4"/>
  <c r="BE91" i="4" s="1"/>
  <c r="BI89" i="4"/>
  <c r="BH89" i="4"/>
  <c r="BG89" i="4"/>
  <c r="BF89" i="4"/>
  <c r="T89" i="4"/>
  <c r="T88" i="4"/>
  <c r="R89" i="4"/>
  <c r="R88" i="4" s="1"/>
  <c r="P89" i="4"/>
  <c r="P88" i="4" s="1"/>
  <c r="BK89" i="4"/>
  <c r="BK88" i="4" s="1"/>
  <c r="J88" i="4" s="1"/>
  <c r="J60" i="4" s="1"/>
  <c r="J89" i="4"/>
  <c r="BE89" i="4" s="1"/>
  <c r="BI87" i="4"/>
  <c r="BH87" i="4"/>
  <c r="BG87" i="4"/>
  <c r="BF87" i="4"/>
  <c r="T87" i="4"/>
  <c r="T86" i="4"/>
  <c r="R87" i="4"/>
  <c r="R86" i="4" s="1"/>
  <c r="P87" i="4"/>
  <c r="P86" i="4"/>
  <c r="BK87" i="4"/>
  <c r="BK86" i="4" s="1"/>
  <c r="J87" i="4"/>
  <c r="BE87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R83" i="4"/>
  <c r="P84" i="4"/>
  <c r="P83" i="4" s="1"/>
  <c r="BK84" i="4"/>
  <c r="J84" i="4"/>
  <c r="BE84" i="4" s="1"/>
  <c r="F75" i="4"/>
  <c r="E73" i="4"/>
  <c r="F49" i="4"/>
  <c r="E47" i="4"/>
  <c r="J21" i="4"/>
  <c r="E21" i="4"/>
  <c r="J51" i="4"/>
  <c r="J20" i="4"/>
  <c r="J18" i="4"/>
  <c r="E18" i="4"/>
  <c r="F78" i="4"/>
  <c r="J17" i="4"/>
  <c r="J15" i="4"/>
  <c r="E15" i="4"/>
  <c r="F77" i="4"/>
  <c r="J14" i="4"/>
  <c r="J12" i="4"/>
  <c r="J49" i="4" s="1"/>
  <c r="E7" i="4"/>
  <c r="AY53" i="1"/>
  <c r="AX53" i="1"/>
  <c r="BI82" i="3"/>
  <c r="BH82" i="3"/>
  <c r="BG82" i="3"/>
  <c r="BF82" i="3"/>
  <c r="T82" i="3"/>
  <c r="R82" i="3"/>
  <c r="P82" i="3"/>
  <c r="BK82" i="3"/>
  <c r="J82" i="3"/>
  <c r="BE82" i="3" s="1"/>
  <c r="BI81" i="3"/>
  <c r="BH81" i="3"/>
  <c r="BG81" i="3"/>
  <c r="BF81" i="3"/>
  <c r="T81" i="3"/>
  <c r="R81" i="3"/>
  <c r="P81" i="3"/>
  <c r="BK81" i="3"/>
  <c r="J81" i="3"/>
  <c r="BE81" i="3"/>
  <c r="BI80" i="3"/>
  <c r="BH80" i="3"/>
  <c r="BG80" i="3"/>
  <c r="BF80" i="3"/>
  <c r="T80" i="3"/>
  <c r="R80" i="3"/>
  <c r="P80" i="3"/>
  <c r="BK80" i="3"/>
  <c r="J80" i="3"/>
  <c r="BE80" i="3" s="1"/>
  <c r="BI79" i="3"/>
  <c r="BH79" i="3"/>
  <c r="BG79" i="3"/>
  <c r="BF79" i="3"/>
  <c r="T79" i="3"/>
  <c r="R79" i="3"/>
  <c r="P79" i="3"/>
  <c r="P78" i="3" s="1"/>
  <c r="P77" i="3" s="1"/>
  <c r="AU53" i="1"/>
  <c r="BK79" i="3"/>
  <c r="J79" i="3"/>
  <c r="BE79" i="3"/>
  <c r="F71" i="3"/>
  <c r="E69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73" i="3" s="1"/>
  <c r="J14" i="3"/>
  <c r="J12" i="3"/>
  <c r="J71" i="3" s="1"/>
  <c r="E7" i="3"/>
  <c r="E45" i="3"/>
  <c r="AY52" i="1"/>
  <c r="AX52" i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J90" i="2"/>
  <c r="BE90" i="2"/>
  <c r="T90" i="2"/>
  <c r="R90" i="2"/>
  <c r="P90" i="2"/>
  <c r="BK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P83" i="2" s="1"/>
  <c r="BK86" i="2"/>
  <c r="J86" i="2"/>
  <c r="BE86" i="2"/>
  <c r="BI85" i="2"/>
  <c r="BH85" i="2"/>
  <c r="BG85" i="2"/>
  <c r="BF85" i="2"/>
  <c r="J31" i="2" s="1"/>
  <c r="AW52" i="1" s="1"/>
  <c r="T85" i="2"/>
  <c r="R85" i="2"/>
  <c r="P85" i="2"/>
  <c r="BK85" i="2"/>
  <c r="J85" i="2"/>
  <c r="BE85" i="2" s="1"/>
  <c r="BI84" i="2"/>
  <c r="BH84" i="2"/>
  <c r="BG84" i="2"/>
  <c r="BF84" i="2"/>
  <c r="T84" i="2"/>
  <c r="R84" i="2"/>
  <c r="R83" i="2" s="1"/>
  <c r="P84" i="2"/>
  <c r="BK84" i="2"/>
  <c r="J84" i="2"/>
  <c r="BE84" i="2" s="1"/>
  <c r="BI82" i="2"/>
  <c r="BH82" i="2"/>
  <c r="BG82" i="2"/>
  <c r="BF82" i="2"/>
  <c r="T82" i="2"/>
  <c r="T81" i="2"/>
  <c r="T80" i="2" s="1"/>
  <c r="R82" i="2"/>
  <c r="R81" i="2" s="1"/>
  <c r="R80" i="2" s="1"/>
  <c r="R79" i="2" s="1"/>
  <c r="P82" i="2"/>
  <c r="P81" i="2" s="1"/>
  <c r="P80" i="2" s="1"/>
  <c r="P79" i="2" s="1"/>
  <c r="AU52" i="1" s="1"/>
  <c r="BK82" i="2"/>
  <c r="BK81" i="2" s="1"/>
  <c r="J82" i="2"/>
  <c r="BE82" i="2" s="1"/>
  <c r="F73" i="2"/>
  <c r="E71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51" i="2" s="1"/>
  <c r="J14" i="2"/>
  <c r="J12" i="2"/>
  <c r="J73" i="2" s="1"/>
  <c r="E7" i="2"/>
  <c r="E69" i="2"/>
  <c r="AS51" i="1"/>
  <c r="L47" i="1"/>
  <c r="AM46" i="1"/>
  <c r="L46" i="1"/>
  <c r="AM44" i="1"/>
  <c r="L44" i="1"/>
  <c r="L42" i="1"/>
  <c r="L41" i="1"/>
  <c r="J30" i="39"/>
  <c r="AV89" i="1" s="1"/>
  <c r="F34" i="39"/>
  <c r="BD89" i="1"/>
  <c r="F31" i="39"/>
  <c r="BA89" i="1" s="1"/>
  <c r="F31" i="36"/>
  <c r="BA86" i="1"/>
  <c r="F33" i="35"/>
  <c r="BC85" i="1" s="1"/>
  <c r="F31" i="33"/>
  <c r="BA83" i="1"/>
  <c r="F33" i="32"/>
  <c r="BC82" i="1" s="1"/>
  <c r="F34" i="32"/>
  <c r="BD82" i="1"/>
  <c r="BK78" i="30"/>
  <c r="F34" i="30"/>
  <c r="BD80" i="1" s="1"/>
  <c r="F32" i="29"/>
  <c r="BB79" i="1"/>
  <c r="J31" i="29"/>
  <c r="AW79" i="1" s="1"/>
  <c r="F33" i="29"/>
  <c r="BC79" i="1"/>
  <c r="BK79" i="29"/>
  <c r="J79" i="29" s="1"/>
  <c r="J57" i="29" s="1"/>
  <c r="F31" i="29"/>
  <c r="BA79" i="1" s="1"/>
  <c r="BK78" i="27"/>
  <c r="F34" i="27"/>
  <c r="BD77" i="1"/>
  <c r="F33" i="27"/>
  <c r="BC77" i="1" s="1"/>
  <c r="F34" i="26"/>
  <c r="BD76" i="1"/>
  <c r="BK79" i="26"/>
  <c r="BK78" i="24"/>
  <c r="BK77" i="24"/>
  <c r="J77" i="24"/>
  <c r="J27" i="24" s="1"/>
  <c r="F34" i="24"/>
  <c r="BD74" i="1"/>
  <c r="F33" i="24"/>
  <c r="BC74" i="1" s="1"/>
  <c r="J31" i="24"/>
  <c r="AW74" i="1"/>
  <c r="F34" i="23"/>
  <c r="BD73" i="1" s="1"/>
  <c r="BK88" i="23"/>
  <c r="J88" i="23"/>
  <c r="J58" i="23"/>
  <c r="BK79" i="23"/>
  <c r="J79" i="23" s="1"/>
  <c r="J57" i="23" s="1"/>
  <c r="F31" i="23"/>
  <c r="BA73" i="1" s="1"/>
  <c r="F33" i="23"/>
  <c r="BC73" i="1"/>
  <c r="F32" i="23"/>
  <c r="BB73" i="1" s="1"/>
  <c r="F31" i="22"/>
  <c r="BA72" i="1"/>
  <c r="BK79" i="20"/>
  <c r="J79" i="20" s="1"/>
  <c r="J57" i="20" s="1"/>
  <c r="F34" i="20"/>
  <c r="BD70" i="1"/>
  <c r="F31" i="20"/>
  <c r="BA70" i="1" s="1"/>
  <c r="F32" i="20"/>
  <c r="BB70" i="1"/>
  <c r="F34" i="18"/>
  <c r="BD68" i="1" s="1"/>
  <c r="F32" i="18"/>
  <c r="BB68" i="1"/>
  <c r="F33" i="17"/>
  <c r="BC67" i="1" s="1"/>
  <c r="J31" i="17"/>
  <c r="AW67" i="1"/>
  <c r="J31" i="15"/>
  <c r="AW65" i="1"/>
  <c r="BK78" i="15"/>
  <c r="J78" i="15" s="1"/>
  <c r="J57" i="15" s="1"/>
  <c r="F32" i="15"/>
  <c r="BB65" i="1" s="1"/>
  <c r="BK88" i="14"/>
  <c r="J88" i="14"/>
  <c r="J58" i="14"/>
  <c r="F33" i="14"/>
  <c r="BC64" i="1" s="1"/>
  <c r="F32" i="14"/>
  <c r="BB64" i="1"/>
  <c r="J31" i="10"/>
  <c r="AW60" i="1" s="1"/>
  <c r="F34" i="9"/>
  <c r="BD59" i="1"/>
  <c r="F32" i="9"/>
  <c r="BB59" i="1" s="1"/>
  <c r="F31" i="9"/>
  <c r="BA59" i="1"/>
  <c r="F32" i="7"/>
  <c r="BB57" i="1" s="1"/>
  <c r="BK83" i="7"/>
  <c r="J83" i="7"/>
  <c r="J58" i="7" s="1"/>
  <c r="F34" i="3"/>
  <c r="BD53" i="1"/>
  <c r="BK78" i="3"/>
  <c r="F33" i="3"/>
  <c r="BC53" i="1" s="1"/>
  <c r="F31" i="3"/>
  <c r="BA53" i="1"/>
  <c r="J49" i="3"/>
  <c r="F52" i="8"/>
  <c r="F34" i="2"/>
  <c r="BD52" i="1"/>
  <c r="F51" i="3"/>
  <c r="J73" i="3"/>
  <c r="R78" i="3"/>
  <c r="R77" i="3"/>
  <c r="F32" i="3"/>
  <c r="BB53" i="1" s="1"/>
  <c r="BK83" i="4"/>
  <c r="F34" i="4"/>
  <c r="BD54" i="1" s="1"/>
  <c r="J31" i="5"/>
  <c r="AW55" i="1"/>
  <c r="T83" i="5"/>
  <c r="P78" i="6"/>
  <c r="P77" i="6" s="1"/>
  <c r="AU56" i="1" s="1"/>
  <c r="F32" i="6"/>
  <c r="BB56" i="1" s="1"/>
  <c r="F34" i="6"/>
  <c r="BD56" i="1"/>
  <c r="J31" i="6"/>
  <c r="AW56" i="1" s="1"/>
  <c r="F51" i="7"/>
  <c r="F78" i="7"/>
  <c r="E68" i="8"/>
  <c r="T79" i="8"/>
  <c r="T88" i="8"/>
  <c r="T78" i="8"/>
  <c r="P82" i="10"/>
  <c r="P81" i="10" s="1"/>
  <c r="AU60" i="1" s="1"/>
  <c r="F51" i="11"/>
  <c r="BK79" i="11"/>
  <c r="J79" i="11" s="1"/>
  <c r="J57" i="11" s="1"/>
  <c r="F34" i="11"/>
  <c r="BD61" i="1" s="1"/>
  <c r="F33" i="11"/>
  <c r="BC61" i="1"/>
  <c r="BK88" i="11"/>
  <c r="J88" i="11" s="1"/>
  <c r="J58" i="11" s="1"/>
  <c r="R88" i="11"/>
  <c r="BK78" i="12"/>
  <c r="F31" i="12"/>
  <c r="BA62" i="1" s="1"/>
  <c r="F51" i="13"/>
  <c r="BK79" i="14"/>
  <c r="F34" i="14"/>
  <c r="BD64" i="1" s="1"/>
  <c r="R79" i="14"/>
  <c r="F73" i="15"/>
  <c r="F51" i="15"/>
  <c r="T83" i="2"/>
  <c r="T78" i="3"/>
  <c r="T77" i="3" s="1"/>
  <c r="J31" i="3"/>
  <c r="AW53" i="1"/>
  <c r="T83" i="4"/>
  <c r="T82" i="4" s="1"/>
  <c r="T81" i="4" s="1"/>
  <c r="F33" i="4"/>
  <c r="BC54" i="1" s="1"/>
  <c r="J49" i="5"/>
  <c r="F32" i="5"/>
  <c r="BB55" i="1"/>
  <c r="BK83" i="5"/>
  <c r="J83" i="5" s="1"/>
  <c r="J59" i="5" s="1"/>
  <c r="F34" i="5"/>
  <c r="BD55" i="1" s="1"/>
  <c r="F33" i="6"/>
  <c r="BC56" i="1"/>
  <c r="R88" i="8"/>
  <c r="J73" i="9"/>
  <c r="R78" i="9"/>
  <c r="R77" i="9"/>
  <c r="J49" i="10"/>
  <c r="P79" i="11"/>
  <c r="F31" i="11"/>
  <c r="BA61" i="1"/>
  <c r="T79" i="11"/>
  <c r="T78" i="11" s="1"/>
  <c r="P88" i="11"/>
  <c r="F32" i="12"/>
  <c r="BB62" i="1" s="1"/>
  <c r="F34" i="12"/>
  <c r="BD62" i="1"/>
  <c r="P82" i="13"/>
  <c r="P81" i="13" s="1"/>
  <c r="AU63" i="1" s="1"/>
  <c r="P79" i="14"/>
  <c r="P78" i="14"/>
  <c r="AU64" i="1" s="1"/>
  <c r="J31" i="14"/>
  <c r="AW64" i="1"/>
  <c r="J49" i="2"/>
  <c r="J75" i="2"/>
  <c r="F32" i="2"/>
  <c r="BB52" i="1" s="1"/>
  <c r="J30" i="3"/>
  <c r="AV53" i="1" s="1"/>
  <c r="AT53" i="1" s="1"/>
  <c r="R82" i="4"/>
  <c r="R81" i="4" s="1"/>
  <c r="F51" i="5"/>
  <c r="J75" i="5"/>
  <c r="R79" i="5"/>
  <c r="F33" i="5"/>
  <c r="BC55" i="1" s="1"/>
  <c r="P83" i="5"/>
  <c r="P79" i="5"/>
  <c r="AU55" i="1" s="1"/>
  <c r="E67" i="6"/>
  <c r="F34" i="7"/>
  <c r="BD57" i="1"/>
  <c r="R83" i="7"/>
  <c r="R82" i="7" s="1"/>
  <c r="R81" i="7" s="1"/>
  <c r="J51" i="8"/>
  <c r="P78" i="9"/>
  <c r="P77" i="9" s="1"/>
  <c r="AU59" i="1" s="1"/>
  <c r="J31" i="9"/>
  <c r="AW59" i="1" s="1"/>
  <c r="E71" i="10"/>
  <c r="F33" i="10"/>
  <c r="BC60" i="1"/>
  <c r="R79" i="11"/>
  <c r="R78" i="11" s="1"/>
  <c r="F32" i="11"/>
  <c r="BB61" i="1"/>
  <c r="J49" i="12"/>
  <c r="R78" i="12"/>
  <c r="R77" i="12"/>
  <c r="F33" i="12"/>
  <c r="BC62" i="1" s="1"/>
  <c r="P78" i="12"/>
  <c r="P77" i="12"/>
  <c r="AU62" i="1"/>
  <c r="J31" i="12"/>
  <c r="AW62" i="1" s="1"/>
  <c r="F75" i="14"/>
  <c r="R88" i="14"/>
  <c r="T78" i="15"/>
  <c r="T77" i="15" s="1"/>
  <c r="F33" i="15"/>
  <c r="BC65" i="1"/>
  <c r="P82" i="16"/>
  <c r="P81" i="16"/>
  <c r="AU66" i="1"/>
  <c r="F33" i="16"/>
  <c r="BC66" i="1" s="1"/>
  <c r="F52" i="17"/>
  <c r="T79" i="17"/>
  <c r="BK79" i="17"/>
  <c r="P88" i="17"/>
  <c r="T88" i="17"/>
  <c r="J73" i="18"/>
  <c r="E71" i="19"/>
  <c r="F51" i="22"/>
  <c r="T88" i="23"/>
  <c r="T78" i="23" s="1"/>
  <c r="F78" i="25"/>
  <c r="F51" i="26"/>
  <c r="R88" i="26"/>
  <c r="P88" i="26"/>
  <c r="F51" i="27"/>
  <c r="F34" i="29"/>
  <c r="BD79" i="1" s="1"/>
  <c r="J30" i="30"/>
  <c r="AV80" i="1"/>
  <c r="R78" i="30"/>
  <c r="R77" i="30" s="1"/>
  <c r="F32" i="30"/>
  <c r="BB80" i="1"/>
  <c r="J75" i="31"/>
  <c r="R79" i="32"/>
  <c r="F32" i="33"/>
  <c r="BB83" i="1"/>
  <c r="BK79" i="35"/>
  <c r="F34" i="35"/>
  <c r="BD85" i="1"/>
  <c r="J71" i="36"/>
  <c r="F33" i="36"/>
  <c r="BC86" i="1"/>
  <c r="F51" i="37"/>
  <c r="BK79" i="38"/>
  <c r="J79" i="38"/>
  <c r="J57" i="38"/>
  <c r="J30" i="38"/>
  <c r="AV88" i="1" s="1"/>
  <c r="F34" i="38"/>
  <c r="BD88" i="1" s="1"/>
  <c r="R79" i="38"/>
  <c r="BK88" i="38"/>
  <c r="J88" i="38"/>
  <c r="J58" i="38" s="1"/>
  <c r="P78" i="39"/>
  <c r="P77" i="39"/>
  <c r="AU89" i="1"/>
  <c r="F51" i="40"/>
  <c r="F34" i="15"/>
  <c r="BD65" i="1"/>
  <c r="E71" i="16"/>
  <c r="J77" i="16"/>
  <c r="R82" i="16"/>
  <c r="R81" i="16"/>
  <c r="E68" i="17"/>
  <c r="J49" i="18"/>
  <c r="P78" i="18"/>
  <c r="P77" i="18"/>
  <c r="AU68" i="1"/>
  <c r="J31" i="18"/>
  <c r="AW68" i="1" s="1"/>
  <c r="F51" i="20"/>
  <c r="E67" i="21"/>
  <c r="J51" i="25"/>
  <c r="T82" i="25"/>
  <c r="T81" i="25"/>
  <c r="J49" i="29"/>
  <c r="J49" i="30"/>
  <c r="J51" i="31"/>
  <c r="T82" i="31"/>
  <c r="T81" i="31"/>
  <c r="F74" i="32"/>
  <c r="P88" i="32"/>
  <c r="F51" i="33"/>
  <c r="J31" i="33"/>
  <c r="AW83" i="1" s="1"/>
  <c r="J49" i="35"/>
  <c r="E67" i="36"/>
  <c r="T78" i="36"/>
  <c r="T77" i="36" s="1"/>
  <c r="J74" i="38"/>
  <c r="P79" i="38"/>
  <c r="R78" i="39"/>
  <c r="R77" i="39" s="1"/>
  <c r="F32" i="39"/>
  <c r="BB89" i="1"/>
  <c r="P82" i="19"/>
  <c r="P81" i="19" s="1"/>
  <c r="AU69" i="1" s="1"/>
  <c r="J30" i="20"/>
  <c r="AV70" i="1" s="1"/>
  <c r="F33" i="20"/>
  <c r="BC70" i="1"/>
  <c r="R88" i="20"/>
  <c r="F31" i="21"/>
  <c r="BA71" i="1"/>
  <c r="P82" i="22"/>
  <c r="P81" i="22" s="1"/>
  <c r="AU72" i="1" s="1"/>
  <c r="J74" i="23"/>
  <c r="F74" i="24"/>
  <c r="R79" i="26"/>
  <c r="F32" i="26"/>
  <c r="BB76" i="1"/>
  <c r="P78" i="27"/>
  <c r="P77" i="27" s="1"/>
  <c r="AU77" i="1" s="1"/>
  <c r="F31" i="27"/>
  <c r="BA77" i="1"/>
  <c r="T78" i="27"/>
  <c r="T77" i="27" s="1"/>
  <c r="J49" i="28"/>
  <c r="E68" i="29"/>
  <c r="T79" i="29"/>
  <c r="F51" i="30"/>
  <c r="J73" i="30"/>
  <c r="E45" i="31"/>
  <c r="F75" i="32"/>
  <c r="J31" i="32"/>
  <c r="AW82" i="1"/>
  <c r="F52" i="33"/>
  <c r="P79" i="17"/>
  <c r="F34" i="17"/>
  <c r="BD67" i="1"/>
  <c r="E67" i="18"/>
  <c r="J75" i="19"/>
  <c r="R82" i="19"/>
  <c r="R81" i="19"/>
  <c r="T79" i="20"/>
  <c r="T78" i="20"/>
  <c r="F34" i="21"/>
  <c r="BD71" i="1"/>
  <c r="J31" i="21"/>
  <c r="AW71" i="1"/>
  <c r="F51" i="23"/>
  <c r="F75" i="23"/>
  <c r="R88" i="23"/>
  <c r="R78" i="23" s="1"/>
  <c r="P88" i="23"/>
  <c r="F51" i="24"/>
  <c r="BK88" i="26"/>
  <c r="J88" i="26"/>
  <c r="J58" i="26"/>
  <c r="F74" i="27"/>
  <c r="F51" i="28"/>
  <c r="J77" i="28"/>
  <c r="BK88" i="29"/>
  <c r="J88" i="29"/>
  <c r="J58" i="29" s="1"/>
  <c r="P78" i="30"/>
  <c r="P77" i="30" s="1"/>
  <c r="AU80" i="1" s="1"/>
  <c r="J31" i="30"/>
  <c r="AW80" i="1"/>
  <c r="AT80" i="1" s="1"/>
  <c r="P82" i="31"/>
  <c r="P81" i="31"/>
  <c r="AU81" i="1" s="1"/>
  <c r="F34" i="31"/>
  <c r="BD81" i="1" s="1"/>
  <c r="F32" i="32"/>
  <c r="BB82" i="1" s="1"/>
  <c r="F33" i="33"/>
  <c r="BC83" i="1"/>
  <c r="T88" i="35"/>
  <c r="F32" i="36"/>
  <c r="BB86" i="1"/>
  <c r="F34" i="36"/>
  <c r="BD86" i="1" s="1"/>
  <c r="J31" i="36"/>
  <c r="AW86" i="1" s="1"/>
  <c r="F78" i="37"/>
  <c r="T79" i="38"/>
  <c r="F33" i="38"/>
  <c r="BC88" i="1" s="1"/>
  <c r="F32" i="38"/>
  <c r="BB88" i="1" s="1"/>
  <c r="BK78" i="39"/>
  <c r="BK77" i="39"/>
  <c r="J77" i="39" s="1"/>
  <c r="J77" i="40"/>
  <c r="R82" i="40"/>
  <c r="R81" i="40" s="1"/>
  <c r="F33" i="2"/>
  <c r="BC52" i="1"/>
  <c r="F30" i="2"/>
  <c r="AZ52" i="1" s="1"/>
  <c r="J30" i="2"/>
  <c r="AV52" i="1"/>
  <c r="AT52" i="1"/>
  <c r="T79" i="2"/>
  <c r="J30" i="5"/>
  <c r="AV55" i="1"/>
  <c r="F30" i="5"/>
  <c r="AZ55" i="1" s="1"/>
  <c r="T79" i="5"/>
  <c r="P82" i="7"/>
  <c r="P81" i="7"/>
  <c r="AU57" i="1" s="1"/>
  <c r="J81" i="2"/>
  <c r="J58" i="2"/>
  <c r="BK80" i="2"/>
  <c r="P82" i="4"/>
  <c r="P81" i="4" s="1"/>
  <c r="AU54" i="1" s="1"/>
  <c r="BK77" i="3"/>
  <c r="J77" i="3" s="1"/>
  <c r="J78" i="3"/>
  <c r="J57" i="3"/>
  <c r="F30" i="6"/>
  <c r="AZ56" i="1" s="1"/>
  <c r="J30" i="6"/>
  <c r="AV56" i="1"/>
  <c r="E45" i="2"/>
  <c r="F74" i="3"/>
  <c r="F51" i="4"/>
  <c r="J77" i="4"/>
  <c r="F51" i="6"/>
  <c r="J73" i="6"/>
  <c r="BK78" i="6"/>
  <c r="E45" i="7"/>
  <c r="J51" i="7"/>
  <c r="J75" i="7"/>
  <c r="T83" i="7"/>
  <c r="T82" i="7"/>
  <c r="T81" i="7" s="1"/>
  <c r="P79" i="8"/>
  <c r="P78" i="8" s="1"/>
  <c r="AU58" i="1" s="1"/>
  <c r="F32" i="8"/>
  <c r="BB58" i="1" s="1"/>
  <c r="BK79" i="8"/>
  <c r="F34" i="8"/>
  <c r="BD58" i="1" s="1"/>
  <c r="BK88" i="8"/>
  <c r="J88" i="8" s="1"/>
  <c r="J58" i="8" s="1"/>
  <c r="BK77" i="9"/>
  <c r="J77" i="9" s="1"/>
  <c r="J78" i="9"/>
  <c r="J57" i="9"/>
  <c r="J83" i="10"/>
  <c r="J58" i="10" s="1"/>
  <c r="F30" i="12"/>
  <c r="AZ62" i="1"/>
  <c r="J30" i="12"/>
  <c r="AV62" i="1" s="1"/>
  <c r="AT62" i="1" s="1"/>
  <c r="J79" i="17"/>
  <c r="J57" i="17" s="1"/>
  <c r="F31" i="2"/>
  <c r="BA52" i="1" s="1"/>
  <c r="BK80" i="5"/>
  <c r="F33" i="8"/>
  <c r="BC58" i="1" s="1"/>
  <c r="BK77" i="12"/>
  <c r="J77" i="12" s="1"/>
  <c r="J78" i="12"/>
  <c r="J57" i="12" s="1"/>
  <c r="R82" i="13"/>
  <c r="R81" i="13" s="1"/>
  <c r="E67" i="3"/>
  <c r="F30" i="3"/>
  <c r="AZ53" i="1"/>
  <c r="E69" i="5"/>
  <c r="F31" i="5"/>
  <c r="BA55" i="1"/>
  <c r="J30" i="8"/>
  <c r="AV58" i="1" s="1"/>
  <c r="AT58" i="1" s="1"/>
  <c r="F30" i="8"/>
  <c r="AZ58" i="1"/>
  <c r="T82" i="13"/>
  <c r="T81" i="13" s="1"/>
  <c r="T82" i="16"/>
  <c r="T81" i="16"/>
  <c r="J78" i="18"/>
  <c r="J57" i="18" s="1"/>
  <c r="BK77" i="18"/>
  <c r="J77" i="18"/>
  <c r="T78" i="6"/>
  <c r="T77" i="6" s="1"/>
  <c r="F74" i="8"/>
  <c r="J31" i="8"/>
  <c r="AW58" i="1"/>
  <c r="F31" i="8"/>
  <c r="BA58" i="1" s="1"/>
  <c r="T82" i="10"/>
  <c r="T81" i="10"/>
  <c r="F51" i="10"/>
  <c r="J77" i="10"/>
  <c r="J49" i="11"/>
  <c r="E68" i="11"/>
  <c r="J31" i="11"/>
  <c r="AW61" i="1"/>
  <c r="F51" i="12"/>
  <c r="J73" i="12"/>
  <c r="J49" i="13"/>
  <c r="E71" i="13"/>
  <c r="J72" i="14"/>
  <c r="F31" i="14"/>
  <c r="BA64" i="1" s="1"/>
  <c r="J49" i="15"/>
  <c r="E67" i="15"/>
  <c r="F30" i="15"/>
  <c r="AZ65" i="1" s="1"/>
  <c r="F51" i="16"/>
  <c r="F32" i="17"/>
  <c r="BB67" i="1" s="1"/>
  <c r="F31" i="17"/>
  <c r="BA67" i="1"/>
  <c r="F31" i="18"/>
  <c r="BA68" i="1" s="1"/>
  <c r="R82" i="22"/>
  <c r="R81" i="22" s="1"/>
  <c r="J30" i="24"/>
  <c r="AV74" i="1" s="1"/>
  <c r="AT74" i="1" s="1"/>
  <c r="AN74" i="1" s="1"/>
  <c r="F78" i="10"/>
  <c r="F31" i="10"/>
  <c r="BA60" i="1" s="1"/>
  <c r="J74" i="11"/>
  <c r="F30" i="11"/>
  <c r="AZ61" i="1" s="1"/>
  <c r="F74" i="12"/>
  <c r="J77" i="13"/>
  <c r="E68" i="14"/>
  <c r="J73" i="15"/>
  <c r="J51" i="17"/>
  <c r="R79" i="17"/>
  <c r="R78" i="17" s="1"/>
  <c r="F34" i="19"/>
  <c r="BD69" i="1"/>
  <c r="T82" i="19"/>
  <c r="T81" i="19" s="1"/>
  <c r="F30" i="21"/>
  <c r="AZ71" i="1"/>
  <c r="J30" i="21"/>
  <c r="AV71" i="1" s="1"/>
  <c r="AT71" i="1" s="1"/>
  <c r="J83" i="22"/>
  <c r="J58" i="22"/>
  <c r="T82" i="22"/>
  <c r="T81" i="22" s="1"/>
  <c r="BK78" i="23"/>
  <c r="J78" i="23"/>
  <c r="J30" i="23"/>
  <c r="AV73" i="1" s="1"/>
  <c r="AT73" i="1" s="1"/>
  <c r="E67" i="9"/>
  <c r="F73" i="9"/>
  <c r="F30" i="9"/>
  <c r="AZ59" i="1" s="1"/>
  <c r="F75" i="11"/>
  <c r="F78" i="13"/>
  <c r="J74" i="14"/>
  <c r="F30" i="14"/>
  <c r="AZ64" i="1"/>
  <c r="F74" i="15"/>
  <c r="F31" i="15"/>
  <c r="BA65" i="1" s="1"/>
  <c r="F30" i="17"/>
  <c r="AZ67" i="1"/>
  <c r="F52" i="18"/>
  <c r="F30" i="18"/>
  <c r="AZ68" i="1"/>
  <c r="F52" i="19"/>
  <c r="BK77" i="21"/>
  <c r="J77" i="21" s="1"/>
  <c r="J78" i="21"/>
  <c r="J57" i="21"/>
  <c r="P78" i="23"/>
  <c r="AU73" i="1" s="1"/>
  <c r="F74" i="17"/>
  <c r="J30" i="17"/>
  <c r="AV67" i="1" s="1"/>
  <c r="AT67" i="1" s="1"/>
  <c r="J56" i="24"/>
  <c r="F51" i="19"/>
  <c r="J77" i="19"/>
  <c r="J49" i="20"/>
  <c r="E68" i="20"/>
  <c r="J31" i="20"/>
  <c r="AW70" i="1"/>
  <c r="F51" i="21"/>
  <c r="J73" i="21"/>
  <c r="E71" i="22"/>
  <c r="J72" i="23"/>
  <c r="J31" i="23"/>
  <c r="AW73" i="1"/>
  <c r="E45" i="24"/>
  <c r="J51" i="24"/>
  <c r="J71" i="24"/>
  <c r="F51" i="25"/>
  <c r="J31" i="25"/>
  <c r="AW75" i="1" s="1"/>
  <c r="E45" i="26"/>
  <c r="T82" i="28"/>
  <c r="T81" i="28"/>
  <c r="BK77" i="30"/>
  <c r="J77" i="30" s="1"/>
  <c r="J78" i="30"/>
  <c r="J57" i="30"/>
  <c r="F30" i="32"/>
  <c r="AZ82" i="1" s="1"/>
  <c r="R78" i="32"/>
  <c r="J74" i="20"/>
  <c r="F30" i="20"/>
  <c r="AZ70" i="1" s="1"/>
  <c r="F74" i="21"/>
  <c r="J77" i="22"/>
  <c r="E68" i="23"/>
  <c r="F30" i="24"/>
  <c r="AZ74" i="1"/>
  <c r="F31" i="24"/>
  <c r="BA74" i="1" s="1"/>
  <c r="E45" i="25"/>
  <c r="F32" i="25"/>
  <c r="BB75" i="1"/>
  <c r="P82" i="25"/>
  <c r="P81" i="25" s="1"/>
  <c r="AU75" i="1" s="1"/>
  <c r="J78" i="27"/>
  <c r="J57" i="27" s="1"/>
  <c r="BK77" i="27"/>
  <c r="J77" i="27"/>
  <c r="J30" i="27"/>
  <c r="AV77" i="1" s="1"/>
  <c r="AT77" i="1" s="1"/>
  <c r="AN77" i="1" s="1"/>
  <c r="P82" i="28"/>
  <c r="P81" i="28"/>
  <c r="AU78" i="1"/>
  <c r="F30" i="23"/>
  <c r="AZ73" i="1" s="1"/>
  <c r="R82" i="25"/>
  <c r="R81" i="25"/>
  <c r="BK78" i="26"/>
  <c r="J78" i="26" s="1"/>
  <c r="J79" i="26"/>
  <c r="J57" i="26"/>
  <c r="F30" i="26"/>
  <c r="AZ76" i="1" s="1"/>
  <c r="J30" i="26"/>
  <c r="AV76" i="1"/>
  <c r="J30" i="29"/>
  <c r="AV79" i="1" s="1"/>
  <c r="AT79" i="1" s="1"/>
  <c r="F30" i="29"/>
  <c r="AZ79" i="1"/>
  <c r="J49" i="25"/>
  <c r="J75" i="25"/>
  <c r="BK78" i="29"/>
  <c r="J78" i="29"/>
  <c r="F75" i="26"/>
  <c r="J31" i="27"/>
  <c r="AW77" i="1"/>
  <c r="F78" i="28"/>
  <c r="F51" i="29"/>
  <c r="J74" i="29"/>
  <c r="F74" i="30"/>
  <c r="F52" i="31"/>
  <c r="E68" i="32"/>
  <c r="J74" i="32"/>
  <c r="F31" i="32"/>
  <c r="BA82" i="1" s="1"/>
  <c r="BK88" i="32"/>
  <c r="J88" i="32"/>
  <c r="J58" i="32"/>
  <c r="J30" i="32"/>
  <c r="AV82" i="1"/>
  <c r="AT82" i="1"/>
  <c r="R82" i="34"/>
  <c r="R81" i="34" s="1"/>
  <c r="J79" i="35"/>
  <c r="J57" i="35"/>
  <c r="J30" i="35"/>
  <c r="AV85" i="1" s="1"/>
  <c r="AT85" i="1" s="1"/>
  <c r="J31" i="35"/>
  <c r="AW85" i="1"/>
  <c r="F31" i="26"/>
  <c r="BA76" i="1"/>
  <c r="E67" i="27"/>
  <c r="F30" i="27"/>
  <c r="AZ77" i="1" s="1"/>
  <c r="F30" i="30"/>
  <c r="AZ80" i="1"/>
  <c r="F30" i="33"/>
  <c r="AZ83" i="1" s="1"/>
  <c r="F30" i="35"/>
  <c r="AZ85" i="1"/>
  <c r="F30" i="36"/>
  <c r="AZ86" i="1" s="1"/>
  <c r="F30" i="38"/>
  <c r="AZ88" i="1"/>
  <c r="F30" i="39"/>
  <c r="AZ89" i="1" s="1"/>
  <c r="R82" i="31"/>
  <c r="R81" i="31"/>
  <c r="J49" i="32"/>
  <c r="E45" i="33"/>
  <c r="J51" i="33"/>
  <c r="J71" i="33"/>
  <c r="BK78" i="33"/>
  <c r="J30" i="33"/>
  <c r="AV83" i="1" s="1"/>
  <c r="AT83" i="1" s="1"/>
  <c r="F34" i="33"/>
  <c r="BD83" i="1"/>
  <c r="P82" i="34"/>
  <c r="P81" i="34"/>
  <c r="AU84" i="1" s="1"/>
  <c r="J73" i="27"/>
  <c r="E71" i="28"/>
  <c r="E67" i="30"/>
  <c r="F51" i="31"/>
  <c r="F32" i="35"/>
  <c r="BB85" i="1" s="1"/>
  <c r="J49" i="34"/>
  <c r="J75" i="34"/>
  <c r="T82" i="34"/>
  <c r="T81" i="34" s="1"/>
  <c r="P79" i="35"/>
  <c r="F31" i="35"/>
  <c r="BA85" i="1" s="1"/>
  <c r="BK88" i="35"/>
  <c r="J88" i="35" s="1"/>
  <c r="J58" i="35" s="1"/>
  <c r="R78" i="36"/>
  <c r="R77" i="36"/>
  <c r="P82" i="37"/>
  <c r="P81" i="37"/>
  <c r="AU87" i="1" s="1"/>
  <c r="J31" i="38"/>
  <c r="AW88" i="1" s="1"/>
  <c r="T82" i="40"/>
  <c r="T81" i="40" s="1"/>
  <c r="E71" i="34"/>
  <c r="F77" i="34"/>
  <c r="R79" i="35"/>
  <c r="R78" i="35" s="1"/>
  <c r="P88" i="35"/>
  <c r="J30" i="36"/>
  <c r="AV86" i="1"/>
  <c r="AT86" i="1" s="1"/>
  <c r="R82" i="37"/>
  <c r="R81" i="37" s="1"/>
  <c r="BK78" i="38"/>
  <c r="J78" i="38" s="1"/>
  <c r="J77" i="34"/>
  <c r="E68" i="35"/>
  <c r="BK78" i="36"/>
  <c r="J51" i="37"/>
  <c r="F33" i="37"/>
  <c r="BC87" i="1"/>
  <c r="T82" i="37"/>
  <c r="T81" i="37"/>
  <c r="E45" i="38"/>
  <c r="T88" i="38"/>
  <c r="T78" i="38" s="1"/>
  <c r="J49" i="39"/>
  <c r="P82" i="40"/>
  <c r="P81" i="40" s="1"/>
  <c r="AU90" i="1" s="1"/>
  <c r="F73" i="36"/>
  <c r="J31" i="39"/>
  <c r="AW89" i="1" s="1"/>
  <c r="AT89" i="1" s="1"/>
  <c r="J73" i="36"/>
  <c r="E71" i="37"/>
  <c r="J72" i="38"/>
  <c r="F31" i="38"/>
  <c r="BA88" i="1"/>
  <c r="E67" i="39"/>
  <c r="J75" i="40"/>
  <c r="J73" i="39"/>
  <c r="E71" i="40"/>
  <c r="J78" i="39"/>
  <c r="J57" i="39"/>
  <c r="J78" i="24"/>
  <c r="J57" i="24"/>
  <c r="BK78" i="20"/>
  <c r="J78" i="20" s="1"/>
  <c r="BK77" i="15"/>
  <c r="J77" i="15" s="1"/>
  <c r="BK78" i="14"/>
  <c r="J78" i="14"/>
  <c r="J56" i="14" s="1"/>
  <c r="AT64" i="1"/>
  <c r="J79" i="14"/>
  <c r="J57" i="14"/>
  <c r="BK78" i="11"/>
  <c r="J78" i="11"/>
  <c r="AT56" i="1"/>
  <c r="AT55" i="1"/>
  <c r="J83" i="4"/>
  <c r="J58" i="4" s="1"/>
  <c r="R78" i="26"/>
  <c r="T78" i="17"/>
  <c r="R78" i="14"/>
  <c r="P78" i="17"/>
  <c r="AU67" i="1"/>
  <c r="P78" i="11"/>
  <c r="AU61" i="1"/>
  <c r="AT59" i="1"/>
  <c r="J78" i="36"/>
  <c r="J57" i="36" s="1"/>
  <c r="BK77" i="36"/>
  <c r="J77" i="36" s="1"/>
  <c r="J27" i="23"/>
  <c r="J36" i="23"/>
  <c r="J56" i="23"/>
  <c r="J78" i="33"/>
  <c r="J57" i="33"/>
  <c r="BK77" i="33"/>
  <c r="J77" i="33"/>
  <c r="J56" i="33" s="1"/>
  <c r="J27" i="18"/>
  <c r="J56" i="18"/>
  <c r="J80" i="5"/>
  <c r="J57" i="5"/>
  <c r="BK79" i="5"/>
  <c r="J79" i="5"/>
  <c r="J27" i="5" s="1"/>
  <c r="J56" i="27"/>
  <c r="J27" i="27"/>
  <c r="J36" i="24"/>
  <c r="AG74" i="1"/>
  <c r="J80" i="2"/>
  <c r="J57" i="2"/>
  <c r="J27" i="29"/>
  <c r="J56" i="29"/>
  <c r="J79" i="8"/>
  <c r="J57" i="8" s="1"/>
  <c r="BK78" i="8"/>
  <c r="J78" i="8" s="1"/>
  <c r="J78" i="6"/>
  <c r="J57" i="6"/>
  <c r="BK77" i="6"/>
  <c r="J77" i="6"/>
  <c r="J27" i="6" s="1"/>
  <c r="P78" i="35"/>
  <c r="AU85" i="1"/>
  <c r="J27" i="33"/>
  <c r="AG83" i="1" s="1"/>
  <c r="J36" i="29"/>
  <c r="AG79" i="1"/>
  <c r="AN79" i="1" s="1"/>
  <c r="AG68" i="1"/>
  <c r="AG73" i="1"/>
  <c r="AG77" i="1"/>
  <c r="J36" i="27"/>
  <c r="J36" i="33"/>
  <c r="J56" i="5"/>
  <c r="J27" i="11"/>
  <c r="J56" i="11"/>
  <c r="J27" i="14"/>
  <c r="AG64" i="1" s="1"/>
  <c r="AN64" i="1" s="1"/>
  <c r="BK78" i="35"/>
  <c r="J78" i="35"/>
  <c r="J56" i="35" s="1"/>
  <c r="T78" i="14"/>
  <c r="J72" i="8"/>
  <c r="R78" i="24"/>
  <c r="R77" i="24" s="1"/>
  <c r="R82" i="28"/>
  <c r="R81" i="28"/>
  <c r="F31" i="30"/>
  <c r="BA80" i="1" s="1"/>
  <c r="F75" i="38"/>
  <c r="F52" i="38"/>
  <c r="E45" i="12"/>
  <c r="F74" i="14"/>
  <c r="T78" i="33"/>
  <c r="T77" i="33"/>
  <c r="F52" i="4"/>
  <c r="F73" i="18"/>
  <c r="P78" i="33"/>
  <c r="P77" i="33"/>
  <c r="AU83" i="1"/>
  <c r="J74" i="26"/>
  <c r="F74" i="35"/>
  <c r="J51" i="35"/>
  <c r="AG61" i="1"/>
  <c r="J36" i="14"/>
  <c r="R78" i="8"/>
  <c r="F76" i="2"/>
  <c r="R78" i="15"/>
  <c r="R77" i="15"/>
  <c r="BK88" i="17"/>
  <c r="R79" i="20"/>
  <c r="R78" i="20" s="1"/>
  <c r="P88" i="20"/>
  <c r="P78" i="20" s="1"/>
  <c r="AU70" i="1" s="1"/>
  <c r="F75" i="2"/>
  <c r="J30" i="11"/>
  <c r="AV61" i="1" s="1"/>
  <c r="AT61" i="1" s="1"/>
  <c r="AN61" i="1" s="1"/>
  <c r="P78" i="15"/>
  <c r="P77" i="15"/>
  <c r="AU65" i="1" s="1"/>
  <c r="J31" i="26"/>
  <c r="AW76" i="1" s="1"/>
  <c r="AT76" i="1" s="1"/>
  <c r="J30" i="18"/>
  <c r="AV68" i="1" s="1"/>
  <c r="AT68" i="1" s="1"/>
  <c r="AN68" i="1" s="1"/>
  <c r="P79" i="26"/>
  <c r="P78" i="26" s="1"/>
  <c r="AU76" i="1" s="1"/>
  <c r="R88" i="29"/>
  <c r="R78" i="29"/>
  <c r="P88" i="38"/>
  <c r="P78" i="38"/>
  <c r="AU88" i="1" s="1"/>
  <c r="T88" i="29"/>
  <c r="T78" i="29" s="1"/>
  <c r="P79" i="32"/>
  <c r="P78" i="32" s="1"/>
  <c r="AU82" i="1" s="1"/>
  <c r="R88" i="38"/>
  <c r="R78" i="38" s="1"/>
  <c r="T79" i="26"/>
  <c r="F33" i="26"/>
  <c r="BC76" i="1" s="1"/>
  <c r="P79" i="29"/>
  <c r="BK79" i="32"/>
  <c r="T88" i="32"/>
  <c r="T78" i="32" s="1"/>
  <c r="J88" i="17"/>
  <c r="J58" i="17" s="1"/>
  <c r="BK78" i="17"/>
  <c r="J78" i="17" s="1"/>
  <c r="J36" i="18"/>
  <c r="BK78" i="32"/>
  <c r="J78" i="32" s="1"/>
  <c r="J79" i="32"/>
  <c r="J57" i="32" s="1"/>
  <c r="F31" i="4"/>
  <c r="BA54" i="1" s="1"/>
  <c r="F30" i="7"/>
  <c r="AZ57" i="1" s="1"/>
  <c r="J31" i="4"/>
  <c r="AW54" i="1" s="1"/>
  <c r="F31" i="7"/>
  <c r="BA57" i="1" s="1"/>
  <c r="J30" i="7"/>
  <c r="AV57" i="1" s="1"/>
  <c r="AT57" i="1" s="1"/>
  <c r="F32" i="4"/>
  <c r="BB54" i="1"/>
  <c r="J30" i="4"/>
  <c r="AV54" i="1"/>
  <c r="F30" i="4"/>
  <c r="AZ54" i="1" s="1"/>
  <c r="J86" i="4"/>
  <c r="J59" i="4" s="1"/>
  <c r="BK82" i="4"/>
  <c r="BK82" i="7"/>
  <c r="J87" i="10"/>
  <c r="J60" i="10" s="1"/>
  <c r="BK82" i="10"/>
  <c r="BK81" i="10" s="1"/>
  <c r="J81" i="10" s="1"/>
  <c r="F31" i="28"/>
  <c r="BA78" i="1"/>
  <c r="F34" i="16"/>
  <c r="BD66" i="1"/>
  <c r="F34" i="25"/>
  <c r="BD75" i="1"/>
  <c r="F32" i="28"/>
  <c r="BB78" i="1"/>
  <c r="F31" i="16"/>
  <c r="BA66" i="1"/>
  <c r="F31" i="19"/>
  <c r="BA69" i="1"/>
  <c r="F32" i="22"/>
  <c r="BB72" i="1"/>
  <c r="F33" i="31"/>
  <c r="BC81" i="1"/>
  <c r="F34" i="34"/>
  <c r="BD84" i="1"/>
  <c r="F31" i="37"/>
  <c r="BA87" i="1"/>
  <c r="F32" i="37"/>
  <c r="BB87" i="1"/>
  <c r="F33" i="19"/>
  <c r="BC69" i="1"/>
  <c r="J30" i="28"/>
  <c r="AV78" i="1"/>
  <c r="J31" i="28"/>
  <c r="AW78" i="1"/>
  <c r="F31" i="13"/>
  <c r="BA63" i="1"/>
  <c r="J31" i="16"/>
  <c r="AW66" i="1"/>
  <c r="F32" i="19"/>
  <c r="BB69" i="1"/>
  <c r="F31" i="25"/>
  <c r="BA75" i="1"/>
  <c r="F31" i="34"/>
  <c r="BA84" i="1"/>
  <c r="J30" i="10"/>
  <c r="AV60" i="1"/>
  <c r="AT60" i="1" s="1"/>
  <c r="F30" i="10"/>
  <c r="AZ60" i="1" s="1"/>
  <c r="J82" i="10"/>
  <c r="J57" i="10" s="1"/>
  <c r="F30" i="13"/>
  <c r="AZ63" i="1" s="1"/>
  <c r="J30" i="13"/>
  <c r="AV63" i="1" s="1"/>
  <c r="AT63" i="1" s="1"/>
  <c r="F30" i="19"/>
  <c r="AZ69" i="1"/>
  <c r="J30" i="19"/>
  <c r="AV69" i="1"/>
  <c r="AT69" i="1" s="1"/>
  <c r="BK82" i="37"/>
  <c r="BK81" i="37" s="1"/>
  <c r="J81" i="37" s="1"/>
  <c r="J31" i="40"/>
  <c r="AW90" i="1"/>
  <c r="F32" i="13"/>
  <c r="BB63" i="1"/>
  <c r="BK82" i="19"/>
  <c r="J85" i="19"/>
  <c r="J59" i="19" s="1"/>
  <c r="J85" i="16"/>
  <c r="J59" i="16" s="1"/>
  <c r="BK82" i="16"/>
  <c r="J85" i="22"/>
  <c r="J59" i="22"/>
  <c r="BK82" i="22"/>
  <c r="J30" i="34"/>
  <c r="AV84" i="1" s="1"/>
  <c r="AT84" i="1" s="1"/>
  <c r="F30" i="34"/>
  <c r="AZ84" i="1"/>
  <c r="F33" i="13"/>
  <c r="BC63" i="1"/>
  <c r="F34" i="22"/>
  <c r="BD72" i="1"/>
  <c r="J30" i="16"/>
  <c r="AV66" i="1"/>
  <c r="AT66" i="1" s="1"/>
  <c r="J30" i="25"/>
  <c r="AV75" i="1" s="1"/>
  <c r="BK82" i="40"/>
  <c r="BK82" i="34"/>
  <c r="J30" i="31"/>
  <c r="AV81" i="1"/>
  <c r="AT81" i="1" s="1"/>
  <c r="F30" i="31"/>
  <c r="AZ81" i="1" s="1"/>
  <c r="BK82" i="25"/>
  <c r="J82" i="25" s="1"/>
  <c r="J57" i="25" s="1"/>
  <c r="J83" i="25"/>
  <c r="J58" i="25"/>
  <c r="BK82" i="28"/>
  <c r="J83" i="28"/>
  <c r="J58" i="28" s="1"/>
  <c r="J83" i="31"/>
  <c r="J58" i="31" s="1"/>
  <c r="BK82" i="31"/>
  <c r="J30" i="22"/>
  <c r="AV72" i="1"/>
  <c r="AT72" i="1" s="1"/>
  <c r="F30" i="22"/>
  <c r="AZ72" i="1" s="1"/>
  <c r="F30" i="37"/>
  <c r="AZ87" i="1" s="1"/>
  <c r="J30" i="37"/>
  <c r="AV87" i="1" s="1"/>
  <c r="BK82" i="13"/>
  <c r="J83" i="13"/>
  <c r="J58" i="13"/>
  <c r="J30" i="40"/>
  <c r="AV90" i="1"/>
  <c r="F30" i="40"/>
  <c r="AZ90" i="1"/>
  <c r="F31" i="40"/>
  <c r="BA90" i="1"/>
  <c r="J83" i="34"/>
  <c r="J58" i="34"/>
  <c r="F30" i="25"/>
  <c r="AZ75" i="1"/>
  <c r="J31" i="37"/>
  <c r="AW87" i="1"/>
  <c r="AT87" i="1" s="1"/>
  <c r="J83" i="37"/>
  <c r="J58" i="37"/>
  <c r="F30" i="16"/>
  <c r="AZ66" i="1"/>
  <c r="BK81" i="7"/>
  <c r="J81" i="7"/>
  <c r="J82" i="7"/>
  <c r="J57" i="7"/>
  <c r="BK81" i="4"/>
  <c r="J81" i="4"/>
  <c r="J82" i="4"/>
  <c r="J57" i="4"/>
  <c r="AT90" i="1"/>
  <c r="AT78" i="1"/>
  <c r="J82" i="37"/>
  <c r="J57" i="37" s="1"/>
  <c r="BK81" i="22"/>
  <c r="J81" i="22"/>
  <c r="J56" i="22" s="1"/>
  <c r="J82" i="22"/>
  <c r="J57" i="22"/>
  <c r="J82" i="40"/>
  <c r="J57" i="40"/>
  <c r="BK81" i="40"/>
  <c r="J81" i="40"/>
  <c r="J56" i="40" s="1"/>
  <c r="BK81" i="19"/>
  <c r="J81" i="19"/>
  <c r="J27" i="19" s="1"/>
  <c r="J82" i="19"/>
  <c r="J57" i="19" s="1"/>
  <c r="BK81" i="16"/>
  <c r="J81" i="16" s="1"/>
  <c r="J82" i="16"/>
  <c r="J57" i="16" s="1"/>
  <c r="J82" i="28"/>
  <c r="J57" i="28"/>
  <c r="BK81" i="28"/>
  <c r="J81" i="28" s="1"/>
  <c r="J82" i="31"/>
  <c r="J57" i="31" s="1"/>
  <c r="BK81" i="31"/>
  <c r="J81" i="31" s="1"/>
  <c r="J27" i="37"/>
  <c r="J36" i="37" s="1"/>
  <c r="J56" i="37"/>
  <c r="J82" i="13"/>
  <c r="J57" i="13" s="1"/>
  <c r="BK81" i="13"/>
  <c r="J81" i="13" s="1"/>
  <c r="BK81" i="25"/>
  <c r="J81" i="25" s="1"/>
  <c r="J56" i="7"/>
  <c r="J27" i="7"/>
  <c r="J36" i="7" s="1"/>
  <c r="J27" i="4"/>
  <c r="J36" i="4" s="1"/>
  <c r="J56" i="4"/>
  <c r="J27" i="22"/>
  <c r="J36" i="22" s="1"/>
  <c r="J27" i="40"/>
  <c r="J36" i="40" s="1"/>
  <c r="AG87" i="1"/>
  <c r="AN87" i="1" s="1"/>
  <c r="AG57" i="1"/>
  <c r="AN57" i="1" s="1"/>
  <c r="AG72" i="1"/>
  <c r="AN72" i="1" s="1"/>
  <c r="J75" i="37" l="1"/>
  <c r="J71" i="27"/>
  <c r="J71" i="6"/>
  <c r="J71" i="9"/>
  <c r="J49" i="22"/>
  <c r="J49" i="17"/>
  <c r="J75" i="4"/>
  <c r="J49" i="26"/>
  <c r="J49" i="21"/>
  <c r="J49" i="16"/>
  <c r="F75" i="35"/>
  <c r="F75" i="20"/>
  <c r="F78" i="40"/>
  <c r="F75" i="29"/>
  <c r="F52" i="16"/>
  <c r="F74" i="9"/>
  <c r="F74" i="6"/>
  <c r="F76" i="5"/>
  <c r="F74" i="39"/>
  <c r="F52" i="36"/>
  <c r="F78" i="34"/>
  <c r="J56" i="25"/>
  <c r="J27" i="25"/>
  <c r="J56" i="13"/>
  <c r="J27" i="13"/>
  <c r="J27" i="31"/>
  <c r="J56" i="31"/>
  <c r="AG69" i="1"/>
  <c r="AN69" i="1" s="1"/>
  <c r="J36" i="19"/>
  <c r="J27" i="28"/>
  <c r="J56" i="28"/>
  <c r="J27" i="16"/>
  <c r="J56" i="16"/>
  <c r="J82" i="34"/>
  <c r="J57" i="34" s="1"/>
  <c r="BK81" i="34"/>
  <c r="J81" i="34" s="1"/>
  <c r="J56" i="10"/>
  <c r="J27" i="10"/>
  <c r="J27" i="8"/>
  <c r="J56" i="8"/>
  <c r="J27" i="20"/>
  <c r="J56" i="20"/>
  <c r="J56" i="26"/>
  <c r="J27" i="26"/>
  <c r="AG54" i="1"/>
  <c r="AN73" i="1"/>
  <c r="AN83" i="1"/>
  <c r="J27" i="32"/>
  <c r="J56" i="32"/>
  <c r="AG90" i="1"/>
  <c r="AN90" i="1" s="1"/>
  <c r="J56" i="19"/>
  <c r="AT75" i="1"/>
  <c r="AT54" i="1"/>
  <c r="J56" i="17"/>
  <c r="J27" i="17"/>
  <c r="J36" i="5"/>
  <c r="AG55" i="1"/>
  <c r="AN55" i="1" s="1"/>
  <c r="J27" i="38"/>
  <c r="J56" i="38"/>
  <c r="J27" i="36"/>
  <c r="J56" i="36"/>
  <c r="J27" i="15"/>
  <c r="J56" i="15"/>
  <c r="J56" i="30"/>
  <c r="J27" i="30"/>
  <c r="J27" i="21"/>
  <c r="J56" i="21"/>
  <c r="AZ51" i="1"/>
  <c r="J36" i="6"/>
  <c r="AG56" i="1"/>
  <c r="AN56" i="1" s="1"/>
  <c r="J27" i="12"/>
  <c r="J56" i="12"/>
  <c r="BA51" i="1"/>
  <c r="J56" i="9"/>
  <c r="J27" i="9"/>
  <c r="J56" i="3"/>
  <c r="J27" i="3"/>
  <c r="J56" i="39"/>
  <c r="J27" i="39"/>
  <c r="J36" i="11"/>
  <c r="J27" i="35"/>
  <c r="J56" i="6"/>
  <c r="AT70" i="1"/>
  <c r="AT88" i="1"/>
  <c r="BK83" i="2"/>
  <c r="E71" i="4"/>
  <c r="E45" i="4"/>
  <c r="R82" i="10"/>
  <c r="R81" i="10" s="1"/>
  <c r="F32" i="10"/>
  <c r="BB60" i="1" s="1"/>
  <c r="BB51" i="1" s="1"/>
  <c r="F33" i="7"/>
  <c r="BC57" i="1" s="1"/>
  <c r="F34" i="10"/>
  <c r="BD60" i="1" s="1"/>
  <c r="J30" i="15"/>
  <c r="AV65" i="1" s="1"/>
  <c r="AT65" i="1" s="1"/>
  <c r="F34" i="28"/>
  <c r="BD78" i="1" s="1"/>
  <c r="T88" i="26"/>
  <c r="T78" i="26" s="1"/>
  <c r="T79" i="35"/>
  <c r="T78" i="35" s="1"/>
  <c r="P78" i="36"/>
  <c r="P77" i="36" s="1"/>
  <c r="AU86" i="1" s="1"/>
  <c r="F51" i="38"/>
  <c r="F74" i="38"/>
  <c r="P88" i="29"/>
  <c r="P78" i="29" s="1"/>
  <c r="AU79" i="1" s="1"/>
  <c r="AU51" i="1" s="1"/>
  <c r="F33" i="34"/>
  <c r="BC84" i="1" s="1"/>
  <c r="AX51" i="1" l="1"/>
  <c r="W28" i="1"/>
  <c r="BC51" i="1"/>
  <c r="J36" i="9"/>
  <c r="AG59" i="1"/>
  <c r="AN59" i="1" s="1"/>
  <c r="J36" i="12"/>
  <c r="AG62" i="1"/>
  <c r="AN62" i="1" s="1"/>
  <c r="J36" i="32"/>
  <c r="AG82" i="1"/>
  <c r="AN82" i="1" s="1"/>
  <c r="AN54" i="1"/>
  <c r="AG70" i="1"/>
  <c r="AN70" i="1" s="1"/>
  <c r="J36" i="20"/>
  <c r="J36" i="10"/>
  <c r="AG60" i="1"/>
  <c r="AN60" i="1" s="1"/>
  <c r="AG63" i="1"/>
  <c r="AN63" i="1" s="1"/>
  <c r="J36" i="13"/>
  <c r="J83" i="2"/>
  <c r="J59" i="2" s="1"/>
  <c r="BK79" i="2"/>
  <c r="J79" i="2" s="1"/>
  <c r="AG85" i="1"/>
  <c r="AN85" i="1" s="1"/>
  <c r="J36" i="35"/>
  <c r="AG53" i="1"/>
  <c r="AN53" i="1" s="1"/>
  <c r="J36" i="3"/>
  <c r="AG71" i="1"/>
  <c r="AN71" i="1" s="1"/>
  <c r="J36" i="21"/>
  <c r="J36" i="15"/>
  <c r="AG65" i="1"/>
  <c r="AN65" i="1" s="1"/>
  <c r="AG88" i="1"/>
  <c r="AN88" i="1" s="1"/>
  <c r="J36" i="38"/>
  <c r="AG67" i="1"/>
  <c r="AN67" i="1" s="1"/>
  <c r="J36" i="17"/>
  <c r="J36" i="26"/>
  <c r="AG76" i="1"/>
  <c r="AN76" i="1" s="1"/>
  <c r="J36" i="16"/>
  <c r="AG66" i="1"/>
  <c r="AN66" i="1" s="1"/>
  <c r="AW51" i="1"/>
  <c r="AK27" i="1" s="1"/>
  <c r="W27" i="1"/>
  <c r="AG80" i="1"/>
  <c r="AN80" i="1" s="1"/>
  <c r="J36" i="30"/>
  <c r="J36" i="8"/>
  <c r="AG58" i="1"/>
  <c r="AN58" i="1" s="1"/>
  <c r="J27" i="34"/>
  <c r="J56" i="34"/>
  <c r="J36" i="25"/>
  <c r="AG75" i="1"/>
  <c r="AN75" i="1" s="1"/>
  <c r="BD51" i="1"/>
  <c r="W30" i="1" s="1"/>
  <c r="J36" i="39"/>
  <c r="AG89" i="1"/>
  <c r="AN89" i="1" s="1"/>
  <c r="W26" i="1"/>
  <c r="AV51" i="1"/>
  <c r="AG86" i="1"/>
  <c r="AN86" i="1" s="1"/>
  <c r="J36" i="36"/>
  <c r="AG78" i="1"/>
  <c r="AN78" i="1" s="1"/>
  <c r="J36" i="28"/>
  <c r="J36" i="31"/>
  <c r="AG81" i="1"/>
  <c r="AN81" i="1" s="1"/>
  <c r="AY51" i="1" l="1"/>
  <c r="W29" i="1"/>
  <c r="J27" i="2"/>
  <c r="J56" i="2"/>
  <c r="AK26" i="1"/>
  <c r="AT51" i="1"/>
  <c r="AG84" i="1"/>
  <c r="AN84" i="1" s="1"/>
  <c r="J36" i="34"/>
  <c r="AG52" i="1" l="1"/>
  <c r="J36" i="2"/>
  <c r="AN52" i="1" l="1"/>
  <c r="AG51" i="1"/>
  <c r="AK23" i="1" l="1"/>
  <c r="AN51" i="1"/>
  <c r="B4" i="42" l="1"/>
  <c r="AK32" i="1"/>
  <c r="F4" i="42" l="1"/>
  <c r="E4" i="42"/>
  <c r="E8" i="42" s="1"/>
</calcChain>
</file>

<file path=xl/sharedStrings.xml><?xml version="1.0" encoding="utf-8"?>
<sst xmlns="http://schemas.openxmlformats.org/spreadsheetml/2006/main" count="10587" uniqueCount="502">
  <si>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</si>
  <si>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</si>
  <si>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</si>
  <si>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</si>
  <si>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</si>
  <si>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</si>
  <si>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</si>
  <si>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{2ff441b4-df81-4c1a-a360-369576d255e4}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</si>
  <si>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</si>
  <si>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</si>
  <si>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</si>
  <si>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</si>
  <si>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</si>
  <si>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</si>
  <si>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</si>
  <si>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</si>
  <si>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</si>
  <si>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</si>
  <si>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</si>
  <si>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měničů v obvodu SSZT Jihlava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</si>
  <si>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</si>
  <si>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</si>
  <si>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</si>
  <si>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</si>
  <si>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</si>
  <si>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</si>
  <si>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</si>
  <si>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</si>
  <si>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</si>
  <si>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</si>
  <si>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</si>
  <si>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</si>
  <si>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</si>
  <si>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</si>
  <si>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</si>
  <si>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</si>
  <si>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</si>
  <si>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</si>
  <si>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</si>
  <si>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</si>
  <si>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</si>
  <si>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</si>
  <si>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</si>
  <si>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</si>
  <si>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</si>
  <si>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</si>
  <si>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</si>
  <si>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</si>
  <si>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</si>
  <si>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</si>
  <si>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</si>
  <si>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</si>
  <si>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</si>
  <si>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</si>
  <si>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</si>
  <si>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</si>
  <si>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</si>
  <si>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</si>
  <si>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</si>
  <si>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</si>
  <si>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</si>
  <si>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</si>
  <si>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</si>
  <si>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</si>
  <si>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</si>
  <si>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</si>
  <si>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</si>
  <si>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</si>
  <si>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</si>
  <si>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</si>
  <si>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</si>
  <si>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</si>
  <si>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01 - Dle sborníku</t>
  </si>
  <si>
    <t>STA</t>
  </si>
  <si>
    <t>1</t>
  </si>
  <si>
    <t>{1d06c409-148e-4dda-9b79-df1679910642}</t>
  </si>
  <si>
    <t>2</t>
  </si>
  <si>
    <t>02 - Dle URS</t>
  </si>
  <si>
    <t>{a9189d78-4286-4b6d-b5f8-52e294a89911}</t>
  </si>
  <si>
    <t>03 - VRN</t>
  </si>
  <si>
    <t>{60affa92-3ac7-4aac-adf6-2ad9fc914d02}</t>
  </si>
  <si>
    <t>01 - Dle sborníku_01</t>
  </si>
  <si>
    <t>{6acff8e9-82f6-44aa-b95f-ceec026338e5}</t>
  </si>
  <si>
    <t>02 - Dle URS_01</t>
  </si>
  <si>
    <t>{55f48fea-49b9-438c-97d1-77d76a5f1f36}</t>
  </si>
  <si>
    <t>03 - VRN_01</t>
  </si>
  <si>
    <t>{7faeb47c-95be-4a60-8f95-a4feef077c10}</t>
  </si>
  <si>
    <t>01 - Dle Sborníku_02</t>
  </si>
  <si>
    <t>{28e7e6d2-2e93-407b-a881-607a04a8f549}</t>
  </si>
  <si>
    <t>02 - Dle URS_02</t>
  </si>
  <si>
    <t>{65820c56-a798-46cd-a4e9-f0617bb8cb81}</t>
  </si>
  <si>
    <t>03 - VRN_02</t>
  </si>
  <si>
    <t>{5d6e60aa-5c95-49b3-b9e0-28c09c14b495}</t>
  </si>
  <si>
    <t>01 - Dle Sborníku_03</t>
  </si>
  <si>
    <t>{faa5053d-3536-4818-bc74-98ddfc020da9}</t>
  </si>
  <si>
    <t>02 - Dle URS_03</t>
  </si>
  <si>
    <t>{73d24c83-a726-417f-9ac1-24f6eeb3fa09}</t>
  </si>
  <si>
    <t>03 - VRN_03</t>
  </si>
  <si>
    <t>{cae1d9f4-8e15-4ac9-9dd0-a0876008e064}</t>
  </si>
  <si>
    <t>01 - Dle Sborníku_04</t>
  </si>
  <si>
    <t>{6a46a262-4d7f-41b1-b9a6-a80e47a9096d}</t>
  </si>
  <si>
    <t>02 - Dle URS_04</t>
  </si>
  <si>
    <t>{67bb779f-c1df-40c6-90a1-a53425b06c69}</t>
  </si>
  <si>
    <t>03 - VRN_04</t>
  </si>
  <si>
    <t>{66cc90de-9b74-4423-b9dd-8e6b2807d2d8}</t>
  </si>
  <si>
    <t>01 - Dle Sborníku_05</t>
  </si>
  <si>
    <t>{9712f515-334c-45d1-92d7-3d5832c5d2a2}</t>
  </si>
  <si>
    <t>02 - Dle URS_05</t>
  </si>
  <si>
    <t>{15fbb454-2955-43e2-bd09-45fba41ccaeb}</t>
  </si>
  <si>
    <t>03 - VRN_05</t>
  </si>
  <si>
    <t>{909791f6-935a-47a4-90ab-2cbb4c7e5d25}</t>
  </si>
  <si>
    <t>01 - Dle Sborníku_06</t>
  </si>
  <si>
    <t>{84fbc00b-9d6a-4a41-8467-6460cbad6707}</t>
  </si>
  <si>
    <t>02 - Dle URS_06</t>
  </si>
  <si>
    <t>{2b191992-fb8d-482b-bee8-67607ce172b9}</t>
  </si>
  <si>
    <t>03 - VRN_06</t>
  </si>
  <si>
    <t>{3ad51e6f-ed9c-4437-a664-a431fd3982ad}</t>
  </si>
  <si>
    <t>01 - Dle Sborníku_07</t>
  </si>
  <si>
    <t>{e8d3420c-6d48-4ba3-af8c-e1a87d577043}</t>
  </si>
  <si>
    <t>02 - Dle URS_07</t>
  </si>
  <si>
    <t>{13c6f5c8-6cd0-48a4-97f1-8104a731de6f}</t>
  </si>
  <si>
    <t>03 - VRN_07</t>
  </si>
  <si>
    <t>{dc93106d-44ac-4496-b372-a83fdae7efc2}</t>
  </si>
  <si>
    <t>01 - Dle Sborníku_08</t>
  </si>
  <si>
    <t>{e1e6c611-f6b2-4946-babe-01d04c411ec1}</t>
  </si>
  <si>
    <t>02 - Dle URS_08</t>
  </si>
  <si>
    <t>{80f175a9-24be-4f01-a71a-9ed492bddb0b}</t>
  </si>
  <si>
    <t>03 - VRN_08</t>
  </si>
  <si>
    <t>{df3392ed-0895-42ce-bebe-f21b0a5362f5}</t>
  </si>
  <si>
    <t>01 - Dle Sborníku_09</t>
  </si>
  <si>
    <t>{5da89fbc-561d-4f5d-9e6c-75b6bbf650e2}</t>
  </si>
  <si>
    <t>02 - Dle URS_09</t>
  </si>
  <si>
    <t>{ae976583-9e51-47dd-8ec4-7fe573d2cad4}</t>
  </si>
  <si>
    <t>03 - VRN_09</t>
  </si>
  <si>
    <t>{b47cdec6-9a9f-4b89-8f23-804f31153466}</t>
  </si>
  <si>
    <t>01 - Dle Sborníku_10</t>
  </si>
  <si>
    <t>{e1c0c90e-2ac5-4ceb-abc2-79e19ab5473b}</t>
  </si>
  <si>
    <t>02 - Dle URS_10</t>
  </si>
  <si>
    <t>{5aa427d5-ac70-46df-9fb5-757a5914e2c7}</t>
  </si>
  <si>
    <t>03 - VRN_10</t>
  </si>
  <si>
    <t>{2ca9d33b-b4d0-4a45-a617-30277ee9742c}</t>
  </si>
  <si>
    <t>01 - Dle Sborníku_11</t>
  </si>
  <si>
    <t>{7252303a-5c45-43b4-82a7-5c44cc72c1cf}</t>
  </si>
  <si>
    <t>02 - Dle URS_11</t>
  </si>
  <si>
    <t>{c165987b-9bb8-4f7f-ab32-2a50afc16af8}</t>
  </si>
  <si>
    <t>03 - VRN_11</t>
  </si>
  <si>
    <t>{121f709b-e044-4962-95e5-275054ccf9d1}</t>
  </si>
  <si>
    <t>01 - Dle Sborníku_12</t>
  </si>
  <si>
    <t>{0ba9243a-7c44-4650-94bf-c03f953f47cf}</t>
  </si>
  <si>
    <t>02 - Dle URS_12</t>
  </si>
  <si>
    <t>{84a4638b-40d7-4291-9968-adefdd700b9d}</t>
  </si>
  <si>
    <t>03 - VRN_12</t>
  </si>
  <si>
    <t>{09550b94-09d5-4c0c-8786-713dc49c5745}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</si>
  <si>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</si>
  <si>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</si>
  <si>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</si>
  <si>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</si>
  <si>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</si>
  <si>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</si>
  <si>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</si>
  <si>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Dle sborníku - 01 - Dle sborníku</t>
  </si>
  <si>
    <t>REKAPITULACE ČLENĚNÍ SOUPISU PRACÍ</t>
  </si>
  <si>
    <t>Kód dílu - Popis</t>
  </si>
  <si>
    <t>Cena celkem [CZK]</t>
  </si>
  <si>
    <t>Náklady soupisu celkem</t>
  </si>
  <si>
    <t>-1</t>
  </si>
  <si>
    <t>N00 - Nepojmenované práce</t>
  </si>
  <si>
    <t xml:space="preserve">    N01 - Nepojmenovaný díl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</si>
  <si>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</si>
  <si>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</si>
  <si>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</si>
  <si>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</si>
  <si>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</si>
  <si>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</si>
  <si>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</si>
  <si>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</si>
  <si>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</si>
  <si>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</si>
  <si>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</si>
  <si>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</si>
  <si>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</si>
  <si>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</si>
  <si>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</si>
  <si>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N00</t>
  </si>
  <si>
    <t>Nepojmenované práce</t>
  </si>
  <si>
    <t>4</t>
  </si>
  <si>
    <t>ROZPOCET</t>
  </si>
  <si>
    <t>N01</t>
  </si>
  <si>
    <t>Nepojmenovaný díl</t>
  </si>
  <si>
    <t>52</t>
  </si>
  <si>
    <t>M</t>
  </si>
  <si>
    <t>7591300200</t>
  </si>
  <si>
    <t>Zámky Zámek výměnový jednoduchý univerzální norma 04503E (HM0404156060000)</t>
  </si>
  <si>
    <t>kus</t>
  </si>
  <si>
    <t>262144</t>
  </si>
  <si>
    <t>OST</t>
  </si>
  <si>
    <t>Ostatní</t>
  </si>
  <si>
    <t>47</t>
  </si>
  <si>
    <t>K</t>
  </si>
  <si>
    <t>7498150520</t>
  </si>
  <si>
    <t>Vyhotovení výchozí revizní zprávy  pro opravné práce pro objem investičních nákladů  přes 500 000 do 1 000 000 Kč</t>
  </si>
  <si>
    <t>55</t>
  </si>
  <si>
    <t>7498150525</t>
  </si>
  <si>
    <t>Vyhotovení výchozí revizní zprávy příplatek za každých dalších i započatých 500 000 Kč přes 1 000 000 Kč</t>
  </si>
  <si>
    <t>6</t>
  </si>
  <si>
    <t>7499151010</t>
  </si>
  <si>
    <t>Dokončovací práce na elektrickém zařízení</t>
  </si>
  <si>
    <t>hod</t>
  </si>
  <si>
    <t>8</t>
  </si>
  <si>
    <t>3</t>
  </si>
  <si>
    <t>7499151030</t>
  </si>
  <si>
    <t>Dokončovací práce zkušební provoz</t>
  </si>
  <si>
    <t>10</t>
  </si>
  <si>
    <t>53</t>
  </si>
  <si>
    <t>7591305010</t>
  </si>
  <si>
    <t>Montáž zámku výměnového jednoduchého</t>
  </si>
  <si>
    <t>12</t>
  </si>
  <si>
    <t>56</t>
  </si>
  <si>
    <t>7591307010</t>
  </si>
  <si>
    <t>Demontáž zámku výměnového jednoduchého</t>
  </si>
  <si>
    <t>14</t>
  </si>
  <si>
    <t>7593315100</t>
  </si>
  <si>
    <t>Montáž zabezpečovacího stojanu reléového</t>
  </si>
  <si>
    <t>16</t>
  </si>
  <si>
    <t>5</t>
  </si>
  <si>
    <t>7593315425</t>
  </si>
  <si>
    <t>Zhotovení jednoho zapojení při volné vazbě</t>
  </si>
  <si>
    <t>18</t>
  </si>
  <si>
    <t>61</t>
  </si>
  <si>
    <t>7593317010</t>
  </si>
  <si>
    <t>Zrušení jednoho zapojení při volné vazbě</t>
  </si>
  <si>
    <t>20</t>
  </si>
  <si>
    <t>7</t>
  </si>
  <si>
    <t>7593317100</t>
  </si>
  <si>
    <t>Demontáž zabezpečovacího stojanu</t>
  </si>
  <si>
    <t>22</t>
  </si>
  <si>
    <t>7593330040</t>
  </si>
  <si>
    <t>Výměnné díly Relé NMŠ 1-2000 AgNi (HM0404221990407)</t>
  </si>
  <si>
    <t>24</t>
  </si>
  <si>
    <t>38</t>
  </si>
  <si>
    <t>7593330350</t>
  </si>
  <si>
    <t>Výměnné díly Relé NMPŠ 1-2000 AgNi (HM0404221990438)</t>
  </si>
  <si>
    <t>26</t>
  </si>
  <si>
    <t>7593330160</t>
  </si>
  <si>
    <t>Výměnné díly Relé NMŠ 2-4000 AgNi (HM0404221990419)</t>
  </si>
  <si>
    <t>28</t>
  </si>
  <si>
    <t>23</t>
  </si>
  <si>
    <t>7593310450</t>
  </si>
  <si>
    <t>Konstrukční díly Panel volné vazby úplný norma 72571C (CV725719003M)</t>
  </si>
  <si>
    <t>30</t>
  </si>
  <si>
    <t>7593310400</t>
  </si>
  <si>
    <t>Konstrukční díly Panel odporů a pojistek norma 72643B (CV726439002M)</t>
  </si>
  <si>
    <t>32</t>
  </si>
  <si>
    <t>25</t>
  </si>
  <si>
    <t>7492501870</t>
  </si>
  <si>
    <t>Kabely, vodiče, šňůry Cu - nn Kabel silový 4 a 5-žílový Cu, plastová izolace CYKY 4J10 (4Bx10)</t>
  </si>
  <si>
    <t>m</t>
  </si>
  <si>
    <t>34</t>
  </si>
  <si>
    <t>7492501950</t>
  </si>
  <si>
    <t>Kabely, vodiče, šňůry Cu - nn Kabel silový 4 a 5-žílový Cu, plastová izolace CYKY 4O4 (4Dx4)</t>
  </si>
  <si>
    <t>36</t>
  </si>
  <si>
    <t>27</t>
  </si>
  <si>
    <t>7590521165</t>
  </si>
  <si>
    <t>Venkovní vedení kabelová - metalické sítě Neplněné s ochr. vodičem, stíněné TCEKFY 6 P 1,0 D</t>
  </si>
  <si>
    <t>7590521155</t>
  </si>
  <si>
    <t>Venkovní vedení kabelová - metalické sítě Neplněné s ochr. vodičem, stíněné TCEKFY 3 P 1,0 D</t>
  </si>
  <si>
    <t>40</t>
  </si>
  <si>
    <t>29</t>
  </si>
  <si>
    <t>7593330460</t>
  </si>
  <si>
    <t>Výměnné díly Relé dohlížecí nap.baterie DRB 22V norma 719729005 (HM0404221990507)</t>
  </si>
  <si>
    <t>42</t>
  </si>
  <si>
    <t>7593310590</t>
  </si>
  <si>
    <t>Konstrukční díly Police pro soubory norma 72477A (CV724779001)</t>
  </si>
  <si>
    <t>44</t>
  </si>
  <si>
    <t>31</t>
  </si>
  <si>
    <t>7593321269</t>
  </si>
  <si>
    <t>Prvky Bezp.zdroj kmit.signalu BZKS20-3.1B norma 728455026 (HM0404228990304)</t>
  </si>
  <si>
    <t>46</t>
  </si>
  <si>
    <t>7593320507</t>
  </si>
  <si>
    <t>Prvky Trafo POBS 3.1 (HM0374215020000)</t>
  </si>
  <si>
    <t>48</t>
  </si>
  <si>
    <t>7593320477</t>
  </si>
  <si>
    <t>Prvky Ochrana přepěť.pro nap.bat PONB 94 (HM0358239992984)</t>
  </si>
  <si>
    <t>50</t>
  </si>
  <si>
    <t>35</t>
  </si>
  <si>
    <t>7593320426</t>
  </si>
  <si>
    <t>Prvky Jednotka časová CJS norma 75513D (CV755139004)</t>
  </si>
  <si>
    <t>7593320405</t>
  </si>
  <si>
    <t>Prvky Kazeta snížená 119 norma 75512DS008 (CV755125008B)</t>
  </si>
  <si>
    <t>54</t>
  </si>
  <si>
    <t>37</t>
  </si>
  <si>
    <t>7593320036</t>
  </si>
  <si>
    <t>Prvky Hlídač izol.stavu HIS 3 úplný norma 60094C (CV600949003B)</t>
  </si>
  <si>
    <t>60</t>
  </si>
  <si>
    <t>7598095060</t>
  </si>
  <si>
    <t>Přezkoušení tabule na zavěšování klíčů</t>
  </si>
  <si>
    <t>58</t>
  </si>
  <si>
    <t>7598095115</t>
  </si>
  <si>
    <t>Přezkoušení a regulace měniče frekvence</t>
  </si>
  <si>
    <t>7598095185</t>
  </si>
  <si>
    <t>Přezkoušení vlakových cest (vlakových i posunových) za 1 vlakovou cestu</t>
  </si>
  <si>
    <t>62</t>
  </si>
  <si>
    <t>9</t>
  </si>
  <si>
    <t>7598095430</t>
  </si>
  <si>
    <t>Příprava ke komplexním zkouškám statických měničů za 1 napájecí systém</t>
  </si>
  <si>
    <t>64</t>
  </si>
  <si>
    <t>7494003314</t>
  </si>
  <si>
    <t>Modulární přístroje Jističe do 80 A; 10 kA 2-pólové In 1 A, Ue AC 230/400 V / DC 144 V, charakteristika C, 2pól, Icn 10 kA</t>
  </si>
  <si>
    <t>66</t>
  </si>
  <si>
    <t>11</t>
  </si>
  <si>
    <t>7494003318</t>
  </si>
  <si>
    <t>Modulární přístroje Jističe do 80 A; 10 kA 2-pólové In 2 A, Ue AC 230/400 V / DC 144 V, charakteristika C, 2pól, Icn 10 kA</t>
  </si>
  <si>
    <t>68</t>
  </si>
  <si>
    <t>7494003320</t>
  </si>
  <si>
    <t>Modulární přístroje Jističe do 80 A; 10 kA 2-pólové In 4 A, Ue AC 230/400 V / DC 144 V, charakteristika C, 2pól, Icn 10 kA</t>
  </si>
  <si>
    <t>70</t>
  </si>
  <si>
    <t>39</t>
  </si>
  <si>
    <t>7593320414</t>
  </si>
  <si>
    <t>Prvky Deska propojovací DPN norma 75513DS004 (CV755135004)</t>
  </si>
  <si>
    <t>72</t>
  </si>
  <si>
    <t>7494003146</t>
  </si>
  <si>
    <t>Modulární přístroje Jističe do 80 A; 10 kA 1-pólové In 0,5 A, Ue AC 230 V / DC 72 V, charakteristika C, 1pól, Icn 10 kA</t>
  </si>
  <si>
    <t>74</t>
  </si>
  <si>
    <t>41</t>
  </si>
  <si>
    <t>7590610020</t>
  </si>
  <si>
    <t>Indikační a kolejové desky a ovládací pulty Buňka světelná jednožárovková norma 72040B (CV720409002)</t>
  </si>
  <si>
    <t>76</t>
  </si>
  <si>
    <t>7590610370</t>
  </si>
  <si>
    <t>Indikační a kolejové desky a ovládací pulty Stínítko rudé norma 72040D-010 (HM0321720400010)</t>
  </si>
  <si>
    <t>78</t>
  </si>
  <si>
    <t>43</t>
  </si>
  <si>
    <t>7590610400</t>
  </si>
  <si>
    <t>Indikační a kolejové desky a ovládací pulty Stínítko čiré norma 72040D-013 (HM0321720400013)</t>
  </si>
  <si>
    <t>80</t>
  </si>
  <si>
    <t>7590610210</t>
  </si>
  <si>
    <t>Indikační a kolejové desky a ovládací pulty Tlačítko dvoupol.nevratné norma 72077A (CV720779001)</t>
  </si>
  <si>
    <t>82</t>
  </si>
  <si>
    <t>45</t>
  </si>
  <si>
    <t>7593100250</t>
  </si>
  <si>
    <t>Měniče DOHLEDY A INDIKACE DI BZS2 norma 719815500 (HM0404229990534)</t>
  </si>
  <si>
    <t>84</t>
  </si>
  <si>
    <t>13</t>
  </si>
  <si>
    <t>7494003326</t>
  </si>
  <si>
    <t>Modulární přístroje Jističe do 80 A; 10 kA 2-pólové In 10 A, Ue AC 230/400 V / DC 144 V, charakteristika C, 2pól, Icn 10 kA</t>
  </si>
  <si>
    <t>86</t>
  </si>
  <si>
    <t>7494003340</t>
  </si>
  <si>
    <t>Modulární přístroje Jističe do 80 A; 10 kA 2-pólové In 50 A, Ue AC 230/400 V / DC 144 V, charakteristika C, 2pól, Icn 10 kA</t>
  </si>
  <si>
    <t>88</t>
  </si>
  <si>
    <t>7593320126</t>
  </si>
  <si>
    <t>Prvky Pojistka zástrčková 0,5A norma 71903A (CV719039001)</t>
  </si>
  <si>
    <t>90</t>
  </si>
  <si>
    <t>7593320129</t>
  </si>
  <si>
    <t>Prvky Pojistka zástrčková 1A norma 71903B (CV719039002)</t>
  </si>
  <si>
    <t>92</t>
  </si>
  <si>
    <t>17</t>
  </si>
  <si>
    <t>7593320132</t>
  </si>
  <si>
    <t>Prvky Pojistka zástrčková 2A norma 71903C (CV719039003)</t>
  </si>
  <si>
    <t>94</t>
  </si>
  <si>
    <t>7593320099</t>
  </si>
  <si>
    <t>Prvky Pásek zdíř.pro zástrč.poj. 0,5A norma 71902A (CV719029001)</t>
  </si>
  <si>
    <t>96</t>
  </si>
  <si>
    <t>19</t>
  </si>
  <si>
    <t>7593320102</t>
  </si>
  <si>
    <t>Prvky Pásek zdíř.pro zástrč.poj. 1,0A norma 71902B (CV719029002)</t>
  </si>
  <si>
    <t>98</t>
  </si>
  <si>
    <t>7593320105</t>
  </si>
  <si>
    <t>Prvky Pásek zdíř.pro zástrč.poj. 2A norma 71902C (CV719029003)</t>
  </si>
  <si>
    <t>100</t>
  </si>
  <si>
    <t>49</t>
  </si>
  <si>
    <t>7598095445</t>
  </si>
  <si>
    <t>Příprava ke komplexním zkouškám automatických přejezdových zabezpečovacích zařízení bez závor jednokolejné</t>
  </si>
  <si>
    <t>102</t>
  </si>
  <si>
    <t>7598095500</t>
  </si>
  <si>
    <t>Komplexní zkouška statických měničů za 1 napájecí systém</t>
  </si>
  <si>
    <t>104</t>
  </si>
  <si>
    <t>51</t>
  </si>
  <si>
    <t>7598095515</t>
  </si>
  <si>
    <t>Komplexní zkouška automatických přejezdových zabezpečovacích zařízení bez závor jednokolejné</t>
  </si>
  <si>
    <t>106</t>
  </si>
  <si>
    <t>7598095621</t>
  </si>
  <si>
    <t>Vyhotovení revizní správy SZZ reléové do 20 přestavníků</t>
  </si>
  <si>
    <t>108</t>
  </si>
  <si>
    <t>59</t>
  </si>
  <si>
    <t>7598095663</t>
  </si>
  <si>
    <t>Vyhotovení revizní správy kabelová přípojka</t>
  </si>
  <si>
    <t>110</t>
  </si>
  <si>
    <t>7593100310</t>
  </si>
  <si>
    <t>Měniče Sestava elektronického zdroje BZS 1-275/R96-2x1,75KVA SE ZALOHO norma 719819006 (HM0404229990515)</t>
  </si>
  <si>
    <t>112</t>
  </si>
  <si>
    <t>02 - Dle URS - 02 - Dle URS</t>
  </si>
  <si>
    <t>HZS - Hodinové zúčtovací sazby</t>
  </si>
  <si>
    <t>HZS</t>
  </si>
  <si>
    <t>Hodinové zúčtovací sazby</t>
  </si>
  <si>
    <t>HZS2222</t>
  </si>
  <si>
    <t>Hodinová zúčtovací sazba elektrikář odborný</t>
  </si>
  <si>
    <t>HZS3222</t>
  </si>
  <si>
    <t>Hodinová zúčtovací sazba montér slaboproudých zařízení odborný</t>
  </si>
  <si>
    <t>HZS3231</t>
  </si>
  <si>
    <t>Hodinová zúčtovací sazba montér měřících a regulačních zařízení</t>
  </si>
  <si>
    <t>HZS4232</t>
  </si>
  <si>
    <t>Hodinová zúčtovací sazba technik odborný</t>
  </si>
  <si>
    <t>03 - VRN - 03 -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</si>
  <si>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</si>
  <si>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</si>
  <si>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</si>
  <si>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</si>
  <si>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</si>
  <si>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</si>
  <si>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</si>
  <si>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</si>
  <si>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</si>
  <si>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</si>
  <si>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</si>
  <si>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KS</t>
  </si>
  <si>
    <t>013254000</t>
  </si>
  <si>
    <t>Dokumentace skutečného provedení stavby</t>
  </si>
  <si>
    <t>Kč</t>
  </si>
  <si>
    <t>VRN3</t>
  </si>
  <si>
    <t>Zařízení staveniště</t>
  </si>
  <si>
    <t>030001000</t>
  </si>
  <si>
    <t>VRN4</t>
  </si>
  <si>
    <t>Inženýrská činnost</t>
  </si>
  <si>
    <t>049103000</t>
  </si>
  <si>
    <t>Náklady vzniklé v souvislosti s realizací stavby</t>
  </si>
  <si>
    <t>kpl</t>
  </si>
  <si>
    <t>VRN6</t>
  </si>
  <si>
    <t>Územní vlivy</t>
  </si>
  <si>
    <t>065002000</t>
  </si>
  <si>
    <t>Mimostaveništní doprava materiálů</t>
  </si>
  <si>
    <t>01 - Dle sborníku_01 - 01 - Dle sborníku_01</t>
  </si>
  <si>
    <t>02 - Dle URS_01 - 02 - Dle URS_01</t>
  </si>
  <si>
    <t>03 - VRN_01 - 03 - VRN_01</t>
  </si>
  <si>
    <t>01 - Dle Sborníku_02 - 01 - Dle Sborníku_02</t>
  </si>
  <si>
    <t>N00 - Dodávka</t>
  </si>
  <si>
    <t>OST - Montáž</t>
  </si>
  <si>
    <t>Dodávka</t>
  </si>
  <si>
    <t>7593321254</t>
  </si>
  <si>
    <t>Prvky Bezp.zdroj kmit.signalu BZKS20-3.1S norma 728455021 (HM0404228990300)</t>
  </si>
  <si>
    <t>7593331130</t>
  </si>
  <si>
    <t>Výměnné díly Kryt relé NMŠ, reléové sady</t>
  </si>
  <si>
    <t>7593331150</t>
  </si>
  <si>
    <t>Výměnné díly Deska základní relé NMŠ,(rel.sady)</t>
  </si>
  <si>
    <t>7492500230</t>
  </si>
  <si>
    <t>Kabely, vodiče, šňůry Cu - nn Vodič jednožílový Cu, plastová izolace H07V-U 1,5 tm.modrý (CY)</t>
  </si>
  <si>
    <t>Montáž</t>
  </si>
  <si>
    <t>7491271010</t>
  </si>
  <si>
    <t>Demontáže elektroinstalace stávající elektroinstalace</t>
  </si>
  <si>
    <t>m2</t>
  </si>
  <si>
    <t>7498150510</t>
  </si>
  <si>
    <t>Vyhotovení výchozí revizní zprávy pro opravné práce pro objem investičních nákladů do 100 000 Kč</t>
  </si>
  <si>
    <t>7593333010</t>
  </si>
  <si>
    <t>Testování relé malorozměrového řada NMŠ(M)1</t>
  </si>
  <si>
    <t>7593335110</t>
  </si>
  <si>
    <t>Montáž zdroje kmitavých signálů</t>
  </si>
  <si>
    <t>7598095546</t>
  </si>
  <si>
    <t>Vyhotovení protokolu UTZ pro SZZ reléové a elektronické do 10 výhybkových jednotek</t>
  </si>
  <si>
    <t>02 - Dle URS_02 - 02 - Dle URS_02</t>
  </si>
  <si>
    <t>03 - VRN_02 - 03 - VRN_02</t>
  </si>
  <si>
    <t>01 - Dle Sborníku_03 - 01 - Dle Sborníku_03</t>
  </si>
  <si>
    <t>02 - Dle URS_03 - 02 - Dle URS_03</t>
  </si>
  <si>
    <t>03 - VRN_03 - 03 - VRN_03</t>
  </si>
  <si>
    <t>01 - Dle Sborníku_04 - 01 - Dle Sborníku_04</t>
  </si>
  <si>
    <t>02 - Dle URS_04 - 02 - Dle URS_04</t>
  </si>
  <si>
    <t>03 - VRN_04 - 03 - VRN_04</t>
  </si>
  <si>
    <t>01 - Dle Sborníku_05 - 01 - Dle Sborníku_05</t>
  </si>
  <si>
    <t>02 - Dle URS_05 - 02 - Dle URS_05</t>
  </si>
  <si>
    <t>03 - VRN_05 - 03 - VRN_05</t>
  </si>
  <si>
    <t>01 - Dle Sborníku_06 - 01 - Dle Sborníku_06</t>
  </si>
  <si>
    <t>02 - Dle URS_06 - 02 - Dle URS_06</t>
  </si>
  <si>
    <t>03 - VRN_06 - 03 - VRN_06</t>
  </si>
  <si>
    <t>01 - Dle Sborníku_07 - 01 - Dle Sborníku_07</t>
  </si>
  <si>
    <t>02 - Dle URS_07 - 02 - Dle URS_07</t>
  </si>
  <si>
    <t>03 - VRN_07 - 03 - VRN_07</t>
  </si>
  <si>
    <t>01 - Dle Sborníku_08 - 01 - Dle Sborníku_08</t>
  </si>
  <si>
    <t>02 - Dle URS_08 - 02 - Dle URS_08</t>
  </si>
  <si>
    <t>03 - VRN_08 - 03 - VRN_08</t>
  </si>
  <si>
    <t>01 - Dle Sborníku_09 - 01 - Dle Sborníku_09</t>
  </si>
  <si>
    <t>02 - Dle URS_09 - 02 - Dle URS_09</t>
  </si>
  <si>
    <t>03 - VRN_09 - 03 - VRN_09</t>
  </si>
  <si>
    <t>01 - Dle Sborníku_10 - 01 - Dle Sborníku_10</t>
  </si>
  <si>
    <t>02 - Dle URS_10 - 02 - Dle URS_10</t>
  </si>
  <si>
    <t>03 - VRN_10 - 03 - VRN_10</t>
  </si>
  <si>
    <t>01 - Dle Sborníku_11 - 01 - Dle Sborníku_11</t>
  </si>
  <si>
    <t>02 - Dle URS_11 - 02 - Dle URS_11</t>
  </si>
  <si>
    <t>03 - VRN_11 - 03 - VRN_11</t>
  </si>
  <si>
    <t>01 - Dle Sborníku_12 - 01 - Dle Sborníku_12</t>
  </si>
  <si>
    <t>02 - Dle URS_12 - 02 - Dle URS_12</t>
  </si>
  <si>
    <t>03 - VRN_12 - 03 - VRN_12</t>
  </si>
  <si>
    <t>Prováděné práce - položky sborníku prací</t>
  </si>
  <si>
    <t>Rok 2017 (oceněný výkaz výměr)</t>
  </si>
  <si>
    <t>Rok 2018 - 2020</t>
  </si>
  <si>
    <t>Hodnotící částky</t>
  </si>
  <si>
    <t xml:space="preserve"> 2018- 2020</t>
  </si>
  <si>
    <t>koeficient k nacenění</t>
  </si>
  <si>
    <t>Objem prací VZ předpokládaný</t>
  </si>
  <si>
    <t>celková naceněná částka r. 2017 ( automaticky z VV 2017 )</t>
  </si>
  <si>
    <t>Částka k cekovému hodnocení ekonomické výhodnosti</t>
  </si>
  <si>
    <t xml:space="preserve"> koeficient cen 2018-2020</t>
  </si>
  <si>
    <t>dle položek naceněného Výkazu výměr pro rok 2017</t>
  </si>
  <si>
    <t>AK signal Brno a.s.</t>
  </si>
  <si>
    <t>26245507</t>
  </si>
  <si>
    <t>CZ26245507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</si>
</sst>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43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8"/>
      <color indexed="12"/>
      <name val="Wingdings 2"/>
      <family val="1"/>
      <charset val="2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12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9"/>
      <color indexed="8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b/>
      <sz val="11"/>
      <color indexed="8"/>
      <name val="Calibri"/>
      <family val="2"/>
      <charset val="238"/>
    </font>
    <font>
      <sz val="18"/>
      <color indexed="8"/>
      <name val="Calibri"/>
      <family val="2"/>
    </font>
    <font>
      <sz val="18"/>
      <color indexed="8"/>
      <name val="Calibri"/>
      <family val="2"/>
      <charset val="238"/>
    </font>
    <font>
      <sz val="11"/>
      <name val="Calibri"/>
      <family val="2"/>
    </font>
    <font>
      <b/>
      <sz val="18"/>
      <name val="Calibri"/>
      <family val="2"/>
      <charset val="238"/>
    </font>
    <font>
      <sz val="14"/>
      <color indexed="8"/>
      <name val="Calibri"/>
      <family val="2"/>
    </font>
    <font>
      <sz val="8"/>
      <name val="Trebuchet MS"/>
      <family val="2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0" fillId="0" borderId="0" applyNumberFormat="0" applyFill="0" applyBorder="0" applyAlignment="0" applyProtection="0"/>
    <xf numFmtId="0" fontId="41" fillId="0" borderId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6" xfId="0" applyFont="1" applyFill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21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21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2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  <xf numFmtId="166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7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7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9" fillId="4" borderId="18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21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32" fillId="0" borderId="27" xfId="0" applyFont="1" applyBorder="1" applyAlignment="1" applyProtection="1">
      <alignment horizontal="center" vertical="center"/>
    </xf>
    <xf numFmtId="49" fontId="32" fillId="0" borderId="27" xfId="0" applyNumberFormat="1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center" vertical="center" wrapText="1"/>
    </xf>
    <xf numFmtId="167" fontId="32" fillId="0" borderId="27" xfId="0" applyNumberFormat="1" applyFont="1" applyBorder="1" applyAlignment="1" applyProtection="1">
      <alignment vertical="center"/>
    </xf>
    <xf numFmtId="4" fontId="32" fillId="3" borderId="27" xfId="0" applyNumberFormat="1" applyFont="1" applyFill="1" applyBorder="1" applyAlignment="1" applyProtection="1">
      <alignment vertical="center"/>
      <protection locked="0"/>
    </xf>
    <xf numFmtId="4" fontId="32" fillId="0" borderId="27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3" borderId="27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32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/>
    </xf>
    <xf numFmtId="0" fontId="41" fillId="0" borderId="0" xfId="2"/>
    <xf numFmtId="0" fontId="41" fillId="0" borderId="0" xfId="2" applyAlignment="1">
      <alignment wrapText="1"/>
    </xf>
    <xf numFmtId="0" fontId="41" fillId="0" borderId="28" xfId="2" applyBorder="1" applyAlignment="1">
      <alignment horizontal="center" vertical="center" wrapText="1"/>
    </xf>
    <xf numFmtId="0" fontId="41" fillId="0" borderId="0" xfId="2" applyAlignment="1">
      <alignment horizontal="center" wrapText="1"/>
    </xf>
    <xf numFmtId="0" fontId="41" fillId="5" borderId="0" xfId="2" applyFill="1" applyAlignment="1">
      <alignment wrapText="1"/>
    </xf>
    <xf numFmtId="0" fontId="41" fillId="6" borderId="0" xfId="2" applyFill="1" applyAlignment="1">
      <alignment wrapText="1"/>
    </xf>
    <xf numFmtId="0" fontId="41" fillId="0" borderId="29" xfId="2" applyBorder="1" applyAlignment="1">
      <alignment horizontal="center" vertical="center" wrapText="1"/>
    </xf>
    <xf numFmtId="0" fontId="33" fillId="0" borderId="30" xfId="2" applyFont="1" applyBorder="1" applyAlignment="1">
      <alignment horizontal="center" vertical="center" wrapText="1"/>
    </xf>
    <xf numFmtId="3" fontId="35" fillId="0" borderId="31" xfId="2" applyNumberFormat="1" applyFont="1" applyBorder="1" applyAlignment="1">
      <alignment horizontal="center" vertical="center" wrapText="1"/>
    </xf>
    <xf numFmtId="3" fontId="35" fillId="0" borderId="32" xfId="2" applyNumberFormat="1" applyFont="1" applyBorder="1" applyAlignment="1">
      <alignment horizontal="center" vertical="center" wrapText="1"/>
    </xf>
    <xf numFmtId="0" fontId="36" fillId="0" borderId="0" xfId="2" applyFont="1" applyAlignment="1">
      <alignment wrapText="1"/>
    </xf>
    <xf numFmtId="0" fontId="41" fillId="0" borderId="33" xfId="2" applyBorder="1" applyAlignment="1">
      <alignment horizontal="center" vertical="center" wrapText="1"/>
    </xf>
    <xf numFmtId="0" fontId="33" fillId="0" borderId="33" xfId="2" applyFont="1" applyBorder="1" applyAlignment="1">
      <alignment horizontal="center" vertical="center" wrapText="1"/>
    </xf>
    <xf numFmtId="3" fontId="35" fillId="5" borderId="31" xfId="2" applyNumberFormat="1" applyFont="1" applyFill="1" applyBorder="1" applyAlignment="1">
      <alignment horizontal="center" vertical="center" wrapText="1"/>
    </xf>
    <xf numFmtId="0" fontId="33" fillId="0" borderId="34" xfId="2" applyFont="1" applyBorder="1" applyAlignment="1">
      <alignment horizontal="center" vertical="center" wrapText="1"/>
    </xf>
    <xf numFmtId="3" fontId="35" fillId="0" borderId="29" xfId="2" applyNumberFormat="1" applyFont="1" applyBorder="1" applyAlignment="1">
      <alignment horizontal="center" vertical="center" wrapText="1"/>
    </xf>
    <xf numFmtId="3" fontId="37" fillId="0" borderId="31" xfId="2" applyNumberFormat="1" applyFont="1" applyBorder="1" applyAlignment="1">
      <alignment horizontal="center" vertical="center" wrapText="1"/>
    </xf>
    <xf numFmtId="14" fontId="2" fillId="3" borderId="0" xfId="0" applyNumberFormat="1" applyFont="1" applyFill="1" applyBorder="1" applyAlignment="1" applyProtection="1">
      <alignment horizontal="left" vertical="center"/>
      <protection locked="0"/>
    </xf>
    <xf numFmtId="0" fontId="41" fillId="0" borderId="0" xfId="2" applyAlignment="1">
      <alignment horizontal="center" vertical="center" wrapText="1"/>
    </xf>
    <xf numFmtId="4" fontId="38" fillId="7" borderId="29" xfId="2" applyNumberFormat="1" applyFont="1" applyFill="1" applyBorder="1" applyAlignment="1">
      <alignment horizontal="center" vertical="center" wrapText="1"/>
    </xf>
    <xf numFmtId="4" fontId="38" fillId="7" borderId="32" xfId="2" applyNumberFormat="1" applyFont="1" applyFill="1" applyBorder="1" applyAlignment="1">
      <alignment horizontal="center" vertical="center" wrapText="1"/>
    </xf>
    <xf numFmtId="0" fontId="34" fillId="0" borderId="29" xfId="2" applyFont="1" applyBorder="1" applyAlignment="1">
      <alignment horizontal="center" vertical="center" wrapText="1"/>
    </xf>
    <xf numFmtId="0" fontId="34" fillId="0" borderId="32" xfId="2" applyFont="1" applyBorder="1" applyAlignment="1">
      <alignment horizontal="center" vertical="center" wrapText="1"/>
    </xf>
    <xf numFmtId="167" fontId="34" fillId="6" borderId="28" xfId="2" applyNumberFormat="1" applyFont="1" applyFill="1" applyBorder="1" applyAlignment="1">
      <alignment horizontal="center" vertical="center" wrapText="1"/>
    </xf>
    <xf numFmtId="167" fontId="34" fillId="6" borderId="31" xfId="2" applyNumberFormat="1" applyFont="1" applyFill="1" applyBorder="1" applyAlignment="1">
      <alignment horizontal="center" vertical="center" wrapText="1"/>
    </xf>
    <xf numFmtId="0" fontId="34" fillId="0" borderId="28" xfId="2" applyFont="1" applyBorder="1" applyAlignment="1">
      <alignment horizontal="center" vertical="center" wrapText="1"/>
    </xf>
    <xf numFmtId="0" fontId="34" fillId="0" borderId="31" xfId="2" applyFont="1" applyBorder="1" applyAlignment="1">
      <alignment horizontal="center" vertical="center" wrapText="1"/>
    </xf>
    <xf numFmtId="0" fontId="41" fillId="0" borderId="35" xfId="2" applyBorder="1" applyAlignment="1">
      <alignment horizontal="center" wrapText="1"/>
    </xf>
    <xf numFmtId="0" fontId="41" fillId="0" borderId="0" xfId="2" applyBorder="1" applyAlignment="1">
      <alignment horizontal="center" wrapText="1"/>
    </xf>
    <xf numFmtId="0" fontId="41" fillId="0" borderId="36" xfId="2" applyBorder="1" applyAlignment="1">
      <alignment horizontal="center" wrapText="1"/>
    </xf>
    <xf numFmtId="0" fontId="41" fillId="0" borderId="37" xfId="2" applyBorder="1" applyAlignment="1">
      <alignment horizont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9" fillId="0" borderId="20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6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4" borderId="8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left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0" xfId="0"/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2" borderId="0" xfId="1" applyFont="1" applyFill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8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5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127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230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33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43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53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639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742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844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946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6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151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254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356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458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561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663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766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868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970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8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175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278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380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482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585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687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790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89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99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10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097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33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6157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7181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820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922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9"/>
  <sheetViews>
    <sheetView showGridLines="0" view="pageBreakPreview" zoomScale="60" zoomScaleNormal="100" workbookViewId="0">
      <selection activeCell="I89" sqref="G84:I89"/>
    </sheetView>
  </sheetViews>
  <sheetFormatPr defaultRowHeight="15" x14ac:dyDescent="0.25"/>
  <cols>
    <col min="1" max="1" width="9.33203125" style="211"/>
    <col min="2" max="4" width="31.83203125" style="211" customWidth="1"/>
    <col min="5" max="5" width="33.1640625" style="211" customWidth="1"/>
    <col min="6" max="7" width="31.83203125" style="211" customWidth="1"/>
    <col min="8" max="16384" width="9.33203125" style="211"/>
  </cols>
  <sheetData>
    <row r="1" spans="2:6" ht="15.75" thickBot="1" x14ac:dyDescent="0.3"/>
    <row r="2" spans="2:6" s="212" customFormat="1" ht="30.75" thickBot="1" x14ac:dyDescent="0.3">
      <c r="B2" s="223" t="s">
        <v>488</v>
      </c>
      <c r="C2" s="218" t="s">
        <v>497</v>
      </c>
      <c r="D2" s="218" t="s">
        <v>494</v>
      </c>
      <c r="E2" s="225" t="s">
        <v>491</v>
      </c>
    </row>
    <row r="3" spans="2:6" s="212" customFormat="1" ht="30" customHeight="1" x14ac:dyDescent="0.25">
      <c r="B3" s="222" t="s">
        <v>489</v>
      </c>
      <c r="C3" s="230" t="s">
        <v>498</v>
      </c>
      <c r="D3" s="232">
        <v>0.25</v>
      </c>
      <c r="E3" s="222">
        <v>2017</v>
      </c>
    </row>
    <row r="4" spans="2:6" s="212" customFormat="1" ht="30" customHeight="1" thickBot="1" x14ac:dyDescent="0.3">
      <c r="B4" s="224">
        <f>'Rekapitulace stavby'!AK23</f>
        <v>5208340.6900000004</v>
      </c>
      <c r="C4" s="231"/>
      <c r="D4" s="233"/>
      <c r="E4" s="220">
        <f>B4*D3</f>
        <v>1302085.1725000001</v>
      </c>
      <c r="F4" s="214" t="str">
        <f>IF(B4&gt;5246620,"ZP nedodrženy","OK")</f>
        <v>OK</v>
      </c>
    </row>
    <row r="5" spans="2:6" s="212" customFormat="1" ht="30" customHeight="1" x14ac:dyDescent="0.25">
      <c r="B5" s="217" t="s">
        <v>490</v>
      </c>
      <c r="C5" s="234">
        <v>1.04</v>
      </c>
      <c r="D5" s="236">
        <v>0.75</v>
      </c>
      <c r="E5" s="213" t="s">
        <v>492</v>
      </c>
    </row>
    <row r="6" spans="2:6" s="212" customFormat="1" ht="30" customHeight="1" thickBot="1" x14ac:dyDescent="0.3">
      <c r="B6" s="219">
        <v>15000000</v>
      </c>
      <c r="C6" s="235"/>
      <c r="D6" s="237"/>
      <c r="E6" s="226">
        <f>B6*C5*D5</f>
        <v>11700000</v>
      </c>
      <c r="F6" s="214" t="str">
        <f>IF(C5&gt;1.05,"ZP nedodrženy","OK")</f>
        <v>OK</v>
      </c>
    </row>
    <row r="7" spans="2:6" s="212" customFormat="1" ht="30" customHeight="1" x14ac:dyDescent="0.25">
      <c r="B7" s="238"/>
      <c r="C7" s="239"/>
      <c r="D7" s="239"/>
      <c r="E7" s="223" t="s">
        <v>496</v>
      </c>
    </row>
    <row r="8" spans="2:6" s="212" customFormat="1" ht="30" customHeight="1" thickBot="1" x14ac:dyDescent="0.3">
      <c r="B8" s="240"/>
      <c r="C8" s="241"/>
      <c r="D8" s="241"/>
      <c r="E8" s="227">
        <f>E4+E6</f>
        <v>13002085.172499999</v>
      </c>
    </row>
    <row r="9" spans="2:6" s="212" customFormat="1" x14ac:dyDescent="0.25"/>
    <row r="10" spans="2:6" s="212" customFormat="1" ht="30" customHeight="1" x14ac:dyDescent="0.25">
      <c r="B10" s="215"/>
      <c r="C10" s="229" t="s">
        <v>495</v>
      </c>
      <c r="D10" s="229"/>
    </row>
    <row r="11" spans="2:6" s="212" customFormat="1" ht="29.25" customHeight="1" x14ac:dyDescent="0.25">
      <c r="B11" s="216"/>
      <c r="C11" s="229" t="s">
        <v>493</v>
      </c>
      <c r="D11" s="229"/>
    </row>
    <row r="12" spans="2:6" s="212" customFormat="1" ht="15" customHeight="1" x14ac:dyDescent="0.25"/>
    <row r="13" spans="2:6" s="212" customFormat="1" x14ac:dyDescent="0.25"/>
    <row r="14" spans="2:6" s="212" customFormat="1" x14ac:dyDescent="0.25">
      <c r="F14" s="221"/>
    </row>
    <row r="15" spans="2:6" s="212" customFormat="1" x14ac:dyDescent="0.25"/>
    <row r="16" spans="2:6" s="212" customFormat="1" x14ac:dyDescent="0.25"/>
    <row r="17" s="212" customFormat="1" x14ac:dyDescent="0.25"/>
    <row r="18" s="212" customFormat="1" x14ac:dyDescent="0.25"/>
    <row r="19" s="212" customFormat="1" x14ac:dyDescent="0.25"/>
    <row r="20" s="212" customFormat="1" x14ac:dyDescent="0.25"/>
    <row r="21" s="212" customFormat="1" x14ac:dyDescent="0.25"/>
    <row r="89" spans="9:9" x14ac:dyDescent="0.25">
      <c r="I89" s="211">
        <v>20240</v>
      </c>
    </row>
  </sheetData>
  <mergeCells count="7">
    <mergeCell ref="C11:D11"/>
    <mergeCell ref="C3:C4"/>
    <mergeCell ref="D3:D4"/>
    <mergeCell ref="C5:C6"/>
    <mergeCell ref="D5:D6"/>
    <mergeCell ref="B7:D8"/>
    <mergeCell ref="C10:D10"/>
  </mergeCells>
  <phoneticPr fontId="39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8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90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456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URS_02 - 02 - Dle URS_02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URS_02 - 02 - Dle URS_02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92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457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37422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37422</v>
      </c>
      <c r="G30" s="36"/>
      <c r="H30" s="36"/>
      <c r="I30" s="124">
        <v>0.21</v>
      </c>
      <c r="J30" s="123">
        <f>ROUND(ROUND((SUM(BE81:BE90)), 2)*I30, 2)</f>
        <v>7858.62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45280.62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VRN_02 - 03 - VRN_02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37422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37422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7072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VRN_02 - 03 - VRN_02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37422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37422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37422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37422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7072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7072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7072</v>
      </c>
      <c r="J90" s="203">
        <f>ROUND(I90*H90,2)</f>
        <v>7072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7072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7072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94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458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Sborníku_03 - 01 - Dle Sborníku_03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Sborníku_03 - 01 - Dle Sborníku_03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96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459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URS_03 - 02 - Dle URS_03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URS_03 - 02 - Dle URS_03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98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460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37151.599999999999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37151.599999999999</v>
      </c>
      <c r="G30" s="36"/>
      <c r="H30" s="36"/>
      <c r="I30" s="124">
        <v>0.21</v>
      </c>
      <c r="J30" s="123">
        <f>ROUND(ROUND((SUM(BE81:BE90)), 2)*I30, 2)</f>
        <v>7801.84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44953.440000000002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VRN_03 - 03 - VRN_03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37151.599999999999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37151.599999999999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6801.6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VRN_03 - 03 - VRN_03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37151.599999999999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37151.599999999999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37151.599999999999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37151.599999999999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6801.6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6801.6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6801.6</v>
      </c>
      <c r="J90" s="203">
        <f>ROUND(I90*H90,2)</f>
        <v>6801.6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6801.6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6801.6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100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461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Sborníku_04 - 01 - Dle Sborníku_04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Sborníku_04 - 01 - Dle Sborníku_04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102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462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URS_04 - 02 - Dle URS_04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URS_04 - 02 - Dle URS_04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104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463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37879.599999999999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37879.599999999999</v>
      </c>
      <c r="G30" s="36"/>
      <c r="H30" s="36"/>
      <c r="I30" s="124">
        <v>0.21</v>
      </c>
      <c r="J30" s="123">
        <f>ROUND(ROUND((SUM(BE81:BE90)), 2)*I30, 2)</f>
        <v>7954.72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45834.32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VRN_04 - 03 - VRN_04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37879.599999999999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37879.599999999999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7529.6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VRN_04 - 03 - VRN_04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37879.599999999999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37879.599999999999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37879.599999999999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37879.599999999999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7529.6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7529.6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7529.6</v>
      </c>
      <c r="J90" s="203">
        <f>ROUND(I90*H90,2)</f>
        <v>7529.6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7529.6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7529.6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106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464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Sborníku_05 - 01 - Dle Sborníku_05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Sborníku_05 - 01 - Dle Sborníku_05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108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465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URS_05 - 02 - Dle URS_05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URS_05 - 02 - Dle URS_05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2"/>
  <sheetViews>
    <sheetView showGridLines="0" tabSelected="1" view="pageBreakPreview" zoomScale="60" zoomScaleNormal="100" workbookViewId="0">
      <pane ySplit="1" topLeftCell="A2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 x14ac:dyDescent="0.3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9" t="s">
        <v>8</v>
      </c>
      <c r="BT2" s="19" t="s">
        <v>9</v>
      </c>
    </row>
    <row r="3" spans="1:74" ht="6.95" customHeight="1" x14ac:dyDescent="0.3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 x14ac:dyDescent="0.3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 x14ac:dyDescent="0.3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44" t="s">
        <v>16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"/>
      <c r="AQ5" s="26"/>
      <c r="BE5" s="242" t="s">
        <v>17</v>
      </c>
      <c r="BS5" s="19" t="s">
        <v>8</v>
      </c>
    </row>
    <row r="6" spans="1:74" ht="36.950000000000003" customHeight="1" x14ac:dyDescent="0.3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246" t="s">
        <v>19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"/>
      <c r="AQ6" s="26"/>
      <c r="BE6" s="243"/>
      <c r="BS6" s="19" t="s">
        <v>8</v>
      </c>
    </row>
    <row r="7" spans="1:74" ht="14.45" customHeight="1" x14ac:dyDescent="0.3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21</v>
      </c>
      <c r="AO7" s="24"/>
      <c r="AP7" s="24"/>
      <c r="AQ7" s="26"/>
      <c r="BE7" s="243"/>
      <c r="BS7" s="19" t="s">
        <v>8</v>
      </c>
    </row>
    <row r="8" spans="1:74" ht="14.45" customHeight="1" x14ac:dyDescent="0.3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228">
        <v>42948</v>
      </c>
      <c r="AO8" s="24"/>
      <c r="AP8" s="24"/>
      <c r="AQ8" s="26"/>
      <c r="BE8" s="243"/>
      <c r="BS8" s="19" t="s">
        <v>8</v>
      </c>
    </row>
    <row r="9" spans="1:74" ht="14.45" customHeight="1" x14ac:dyDescent="0.3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43"/>
      <c r="BS9" s="19" t="s">
        <v>8</v>
      </c>
    </row>
    <row r="10" spans="1:74" ht="14.45" customHeight="1" x14ac:dyDescent="0.3">
      <c r="B10" s="23"/>
      <c r="C10" s="24"/>
      <c r="D10" s="32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27</v>
      </c>
      <c r="AL10" s="24"/>
      <c r="AM10" s="24"/>
      <c r="AN10" s="30" t="s">
        <v>21</v>
      </c>
      <c r="AO10" s="24"/>
      <c r="AP10" s="24"/>
      <c r="AQ10" s="26"/>
      <c r="BE10" s="243"/>
      <c r="BS10" s="19" t="s">
        <v>8</v>
      </c>
    </row>
    <row r="11" spans="1:74" ht="18.399999999999999" customHeight="1" x14ac:dyDescent="0.3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28</v>
      </c>
      <c r="AL11" s="24"/>
      <c r="AM11" s="24"/>
      <c r="AN11" s="30" t="s">
        <v>21</v>
      </c>
      <c r="AO11" s="24"/>
      <c r="AP11" s="24"/>
      <c r="AQ11" s="26"/>
      <c r="BE11" s="243"/>
      <c r="BS11" s="19" t="s">
        <v>8</v>
      </c>
    </row>
    <row r="12" spans="1:74" ht="6.95" customHeight="1" x14ac:dyDescent="0.3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43"/>
      <c r="BS12" s="19" t="s">
        <v>8</v>
      </c>
    </row>
    <row r="13" spans="1:74" ht="14.45" customHeight="1" x14ac:dyDescent="0.3">
      <c r="B13" s="23"/>
      <c r="C13" s="24"/>
      <c r="D13" s="32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27</v>
      </c>
      <c r="AL13" s="24"/>
      <c r="AM13" s="24"/>
      <c r="AN13" s="33" t="s">
        <v>500</v>
      </c>
      <c r="AO13" s="24"/>
      <c r="AP13" s="24"/>
      <c r="AQ13" s="26"/>
      <c r="BE13" s="243"/>
      <c r="BS13" s="19" t="s">
        <v>8</v>
      </c>
    </row>
    <row r="14" spans="1:74" ht="15" x14ac:dyDescent="0.3">
      <c r="B14" s="23"/>
      <c r="C14" s="24"/>
      <c r="D14" s="24"/>
      <c r="E14" s="247" t="s">
        <v>499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32" t="s">
        <v>28</v>
      </c>
      <c r="AL14" s="24"/>
      <c r="AM14" s="24"/>
      <c r="AN14" s="33" t="s">
        <v>501</v>
      </c>
      <c r="AO14" s="24"/>
      <c r="AP14" s="24"/>
      <c r="AQ14" s="26"/>
      <c r="BE14" s="243"/>
      <c r="BS14" s="19" t="s">
        <v>8</v>
      </c>
    </row>
    <row r="15" spans="1:74" ht="6.95" customHeight="1" x14ac:dyDescent="0.3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43"/>
      <c r="BS15" s="19" t="s">
        <v>6</v>
      </c>
    </row>
    <row r="16" spans="1:74" ht="14.45" customHeight="1" x14ac:dyDescent="0.3">
      <c r="B16" s="23"/>
      <c r="C16" s="24"/>
      <c r="D16" s="32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27</v>
      </c>
      <c r="AL16" s="24"/>
      <c r="AM16" s="24"/>
      <c r="AN16" s="30" t="s">
        <v>21</v>
      </c>
      <c r="AO16" s="24"/>
      <c r="AP16" s="24"/>
      <c r="AQ16" s="26"/>
      <c r="BE16" s="243"/>
      <c r="BS16" s="19" t="s">
        <v>6</v>
      </c>
    </row>
    <row r="17" spans="2:71" ht="18.399999999999999" customHeight="1" x14ac:dyDescent="0.3">
      <c r="B17" s="23"/>
      <c r="C17" s="24"/>
      <c r="D17" s="24"/>
      <c r="E17" s="30" t="s">
        <v>24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28</v>
      </c>
      <c r="AL17" s="24"/>
      <c r="AM17" s="24"/>
      <c r="AN17" s="30" t="s">
        <v>21</v>
      </c>
      <c r="AO17" s="24"/>
      <c r="AP17" s="24"/>
      <c r="AQ17" s="26"/>
      <c r="BE17" s="243"/>
      <c r="BS17" s="19" t="s">
        <v>31</v>
      </c>
    </row>
    <row r="18" spans="2:71" ht="6.95" customHeight="1" x14ac:dyDescent="0.3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43"/>
      <c r="BS18" s="19" t="s">
        <v>8</v>
      </c>
    </row>
    <row r="19" spans="2:71" ht="14.45" customHeight="1" x14ac:dyDescent="0.3">
      <c r="B19" s="23"/>
      <c r="C19" s="24"/>
      <c r="D19" s="32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43"/>
      <c r="BS19" s="19" t="s">
        <v>8</v>
      </c>
    </row>
    <row r="20" spans="2:71" ht="22.5" customHeight="1" x14ac:dyDescent="0.3">
      <c r="B20" s="23"/>
      <c r="C20" s="24"/>
      <c r="D20" s="24"/>
      <c r="E20" s="249" t="s">
        <v>21</v>
      </c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249"/>
      <c r="AL20" s="249"/>
      <c r="AM20" s="249"/>
      <c r="AN20" s="249"/>
      <c r="AO20" s="24"/>
      <c r="AP20" s="24"/>
      <c r="AQ20" s="26"/>
      <c r="BE20" s="243"/>
      <c r="BS20" s="19" t="s">
        <v>6</v>
      </c>
    </row>
    <row r="21" spans="2:71" ht="6.95" customHeight="1" x14ac:dyDescent="0.3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43"/>
    </row>
    <row r="22" spans="2:71" ht="6.95" customHeight="1" x14ac:dyDescent="0.3">
      <c r="B22" s="23"/>
      <c r="C22" s="2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4"/>
      <c r="AQ22" s="26"/>
      <c r="BE22" s="243"/>
    </row>
    <row r="23" spans="2:71" s="1" customFormat="1" ht="25.9" customHeight="1" x14ac:dyDescent="0.3">
      <c r="B23" s="35"/>
      <c r="C23" s="36"/>
      <c r="D23" s="37" t="s">
        <v>33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53">
        <f>ROUND(AG51,2)</f>
        <v>5208340.6900000004</v>
      </c>
      <c r="AL23" s="254"/>
      <c r="AM23" s="254"/>
      <c r="AN23" s="254"/>
      <c r="AO23" s="254"/>
      <c r="AP23" s="36"/>
      <c r="AQ23" s="39"/>
      <c r="BE23" s="243"/>
    </row>
    <row r="24" spans="2:71" s="1" customFormat="1" ht="6.95" customHeight="1" x14ac:dyDescent="0.3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243"/>
    </row>
    <row r="25" spans="2:71" s="1" customFormat="1" x14ac:dyDescent="0.3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55" t="s">
        <v>34</v>
      </c>
      <c r="M25" s="255"/>
      <c r="N25" s="255"/>
      <c r="O25" s="255"/>
      <c r="P25" s="36"/>
      <c r="Q25" s="36"/>
      <c r="R25" s="36"/>
      <c r="S25" s="36"/>
      <c r="T25" s="36"/>
      <c r="U25" s="36"/>
      <c r="V25" s="36"/>
      <c r="W25" s="255" t="s">
        <v>35</v>
      </c>
      <c r="X25" s="255"/>
      <c r="Y25" s="255"/>
      <c r="Z25" s="255"/>
      <c r="AA25" s="255"/>
      <c r="AB25" s="255"/>
      <c r="AC25" s="255"/>
      <c r="AD25" s="255"/>
      <c r="AE25" s="255"/>
      <c r="AF25" s="36"/>
      <c r="AG25" s="36"/>
      <c r="AH25" s="36"/>
      <c r="AI25" s="36"/>
      <c r="AJ25" s="36"/>
      <c r="AK25" s="255" t="s">
        <v>36</v>
      </c>
      <c r="AL25" s="255"/>
      <c r="AM25" s="255"/>
      <c r="AN25" s="255"/>
      <c r="AO25" s="255"/>
      <c r="AP25" s="36"/>
      <c r="AQ25" s="39"/>
      <c r="BE25" s="243"/>
    </row>
    <row r="26" spans="2:71" s="2" customFormat="1" ht="14.45" customHeight="1" x14ac:dyDescent="0.3">
      <c r="B26" s="41"/>
      <c r="C26" s="42"/>
      <c r="D26" s="43" t="s">
        <v>37</v>
      </c>
      <c r="E26" s="42"/>
      <c r="F26" s="43" t="s">
        <v>38</v>
      </c>
      <c r="G26" s="42"/>
      <c r="H26" s="42"/>
      <c r="I26" s="42"/>
      <c r="J26" s="42"/>
      <c r="K26" s="42"/>
      <c r="L26" s="250">
        <v>0.21</v>
      </c>
      <c r="M26" s="251"/>
      <c r="N26" s="251"/>
      <c r="O26" s="251"/>
      <c r="P26" s="42"/>
      <c r="Q26" s="42"/>
      <c r="R26" s="42"/>
      <c r="S26" s="42"/>
      <c r="T26" s="42"/>
      <c r="U26" s="42"/>
      <c r="V26" s="42"/>
      <c r="W26" s="252">
        <f>ROUND(AZ51,2)</f>
        <v>5208340.6900000004</v>
      </c>
      <c r="X26" s="251"/>
      <c r="Y26" s="251"/>
      <c r="Z26" s="251"/>
      <c r="AA26" s="251"/>
      <c r="AB26" s="251"/>
      <c r="AC26" s="251"/>
      <c r="AD26" s="251"/>
      <c r="AE26" s="251"/>
      <c r="AF26" s="42"/>
      <c r="AG26" s="42"/>
      <c r="AH26" s="42"/>
      <c r="AI26" s="42"/>
      <c r="AJ26" s="42"/>
      <c r="AK26" s="252">
        <f>ROUND(AV51,2)</f>
        <v>1093751.54</v>
      </c>
      <c r="AL26" s="251"/>
      <c r="AM26" s="251"/>
      <c r="AN26" s="251"/>
      <c r="AO26" s="251"/>
      <c r="AP26" s="42"/>
      <c r="AQ26" s="44"/>
      <c r="BE26" s="243"/>
    </row>
    <row r="27" spans="2:71" s="2" customFormat="1" ht="14.45" customHeight="1" x14ac:dyDescent="0.3">
      <c r="B27" s="41"/>
      <c r="C27" s="42"/>
      <c r="D27" s="42"/>
      <c r="E27" s="42"/>
      <c r="F27" s="43" t="s">
        <v>39</v>
      </c>
      <c r="G27" s="42"/>
      <c r="H27" s="42"/>
      <c r="I27" s="42"/>
      <c r="J27" s="42"/>
      <c r="K27" s="42"/>
      <c r="L27" s="250">
        <v>0.15</v>
      </c>
      <c r="M27" s="251"/>
      <c r="N27" s="251"/>
      <c r="O27" s="251"/>
      <c r="P27" s="42"/>
      <c r="Q27" s="42"/>
      <c r="R27" s="42"/>
      <c r="S27" s="42"/>
      <c r="T27" s="42"/>
      <c r="U27" s="42"/>
      <c r="V27" s="42"/>
      <c r="W27" s="252">
        <f>ROUND(BA51,2)</f>
        <v>0</v>
      </c>
      <c r="X27" s="251"/>
      <c r="Y27" s="251"/>
      <c r="Z27" s="251"/>
      <c r="AA27" s="251"/>
      <c r="AB27" s="251"/>
      <c r="AC27" s="251"/>
      <c r="AD27" s="251"/>
      <c r="AE27" s="251"/>
      <c r="AF27" s="42"/>
      <c r="AG27" s="42"/>
      <c r="AH27" s="42"/>
      <c r="AI27" s="42"/>
      <c r="AJ27" s="42"/>
      <c r="AK27" s="252">
        <f>ROUND(AW51,2)</f>
        <v>0</v>
      </c>
      <c r="AL27" s="251"/>
      <c r="AM27" s="251"/>
      <c r="AN27" s="251"/>
      <c r="AO27" s="251"/>
      <c r="AP27" s="42"/>
      <c r="AQ27" s="44"/>
      <c r="BE27" s="243"/>
    </row>
    <row r="28" spans="2:71" s="2" customFormat="1" ht="14.45" hidden="1" customHeight="1" x14ac:dyDescent="0.3">
      <c r="B28" s="41"/>
      <c r="C28" s="42"/>
      <c r="D28" s="42"/>
      <c r="E28" s="42"/>
      <c r="F28" s="43" t="s">
        <v>40</v>
      </c>
      <c r="G28" s="42"/>
      <c r="H28" s="42"/>
      <c r="I28" s="42"/>
      <c r="J28" s="42"/>
      <c r="K28" s="42"/>
      <c r="L28" s="250">
        <v>0.21</v>
      </c>
      <c r="M28" s="251"/>
      <c r="N28" s="251"/>
      <c r="O28" s="251"/>
      <c r="P28" s="42"/>
      <c r="Q28" s="42"/>
      <c r="R28" s="42"/>
      <c r="S28" s="42"/>
      <c r="T28" s="42"/>
      <c r="U28" s="42"/>
      <c r="V28" s="42"/>
      <c r="W28" s="252">
        <f>ROUND(BB51,2)</f>
        <v>0</v>
      </c>
      <c r="X28" s="251"/>
      <c r="Y28" s="251"/>
      <c r="Z28" s="251"/>
      <c r="AA28" s="251"/>
      <c r="AB28" s="251"/>
      <c r="AC28" s="251"/>
      <c r="AD28" s="251"/>
      <c r="AE28" s="251"/>
      <c r="AF28" s="42"/>
      <c r="AG28" s="42"/>
      <c r="AH28" s="42"/>
      <c r="AI28" s="42"/>
      <c r="AJ28" s="42"/>
      <c r="AK28" s="252">
        <v>0</v>
      </c>
      <c r="AL28" s="251"/>
      <c r="AM28" s="251"/>
      <c r="AN28" s="251"/>
      <c r="AO28" s="251"/>
      <c r="AP28" s="42"/>
      <c r="AQ28" s="44"/>
      <c r="BE28" s="243"/>
    </row>
    <row r="29" spans="2:71" s="2" customFormat="1" ht="14.45" hidden="1" customHeight="1" x14ac:dyDescent="0.3">
      <c r="B29" s="41"/>
      <c r="C29" s="42"/>
      <c r="D29" s="42"/>
      <c r="E29" s="42"/>
      <c r="F29" s="43" t="s">
        <v>41</v>
      </c>
      <c r="G29" s="42"/>
      <c r="H29" s="42"/>
      <c r="I29" s="42"/>
      <c r="J29" s="42"/>
      <c r="K29" s="42"/>
      <c r="L29" s="250">
        <v>0.15</v>
      </c>
      <c r="M29" s="251"/>
      <c r="N29" s="251"/>
      <c r="O29" s="251"/>
      <c r="P29" s="42"/>
      <c r="Q29" s="42"/>
      <c r="R29" s="42"/>
      <c r="S29" s="42"/>
      <c r="T29" s="42"/>
      <c r="U29" s="42"/>
      <c r="V29" s="42"/>
      <c r="W29" s="252">
        <f>ROUND(BC51,2)</f>
        <v>0</v>
      </c>
      <c r="X29" s="251"/>
      <c r="Y29" s="251"/>
      <c r="Z29" s="251"/>
      <c r="AA29" s="251"/>
      <c r="AB29" s="251"/>
      <c r="AC29" s="251"/>
      <c r="AD29" s="251"/>
      <c r="AE29" s="251"/>
      <c r="AF29" s="42"/>
      <c r="AG29" s="42"/>
      <c r="AH29" s="42"/>
      <c r="AI29" s="42"/>
      <c r="AJ29" s="42"/>
      <c r="AK29" s="252">
        <v>0</v>
      </c>
      <c r="AL29" s="251"/>
      <c r="AM29" s="251"/>
      <c r="AN29" s="251"/>
      <c r="AO29" s="251"/>
      <c r="AP29" s="42"/>
      <c r="AQ29" s="44"/>
      <c r="BE29" s="243"/>
    </row>
    <row r="30" spans="2:71" s="2" customFormat="1" ht="14.45" hidden="1" customHeight="1" x14ac:dyDescent="0.3">
      <c r="B30" s="41"/>
      <c r="C30" s="42"/>
      <c r="D30" s="42"/>
      <c r="E30" s="42"/>
      <c r="F30" s="43" t="s">
        <v>42</v>
      </c>
      <c r="G30" s="42"/>
      <c r="H30" s="42"/>
      <c r="I30" s="42"/>
      <c r="J30" s="42"/>
      <c r="K30" s="42"/>
      <c r="L30" s="250">
        <v>0</v>
      </c>
      <c r="M30" s="251"/>
      <c r="N30" s="251"/>
      <c r="O30" s="251"/>
      <c r="P30" s="42"/>
      <c r="Q30" s="42"/>
      <c r="R30" s="42"/>
      <c r="S30" s="42"/>
      <c r="T30" s="42"/>
      <c r="U30" s="42"/>
      <c r="V30" s="42"/>
      <c r="W30" s="252">
        <f>ROUND(BD51,2)</f>
        <v>0</v>
      </c>
      <c r="X30" s="251"/>
      <c r="Y30" s="251"/>
      <c r="Z30" s="251"/>
      <c r="AA30" s="251"/>
      <c r="AB30" s="251"/>
      <c r="AC30" s="251"/>
      <c r="AD30" s="251"/>
      <c r="AE30" s="251"/>
      <c r="AF30" s="42"/>
      <c r="AG30" s="42"/>
      <c r="AH30" s="42"/>
      <c r="AI30" s="42"/>
      <c r="AJ30" s="42"/>
      <c r="AK30" s="252">
        <v>0</v>
      </c>
      <c r="AL30" s="251"/>
      <c r="AM30" s="251"/>
      <c r="AN30" s="251"/>
      <c r="AO30" s="251"/>
      <c r="AP30" s="42"/>
      <c r="AQ30" s="44"/>
      <c r="BE30" s="243"/>
    </row>
    <row r="31" spans="2:71" s="1" customFormat="1" ht="6.95" customHeight="1" x14ac:dyDescent="0.3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243"/>
    </row>
    <row r="32" spans="2:71" s="1" customFormat="1" ht="25.9" customHeight="1" x14ac:dyDescent="0.3">
      <c r="B32" s="35"/>
      <c r="C32" s="45"/>
      <c r="D32" s="46" t="s">
        <v>43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44</v>
      </c>
      <c r="U32" s="47"/>
      <c r="V32" s="47"/>
      <c r="W32" s="47"/>
      <c r="X32" s="262" t="s">
        <v>45</v>
      </c>
      <c r="Y32" s="263"/>
      <c r="Z32" s="263"/>
      <c r="AA32" s="263"/>
      <c r="AB32" s="263"/>
      <c r="AC32" s="47"/>
      <c r="AD32" s="47"/>
      <c r="AE32" s="47"/>
      <c r="AF32" s="47"/>
      <c r="AG32" s="47"/>
      <c r="AH32" s="47"/>
      <c r="AI32" s="47"/>
      <c r="AJ32" s="47"/>
      <c r="AK32" s="264">
        <f>SUM(AK23:AK30)</f>
        <v>6302092.2300000004</v>
      </c>
      <c r="AL32" s="263"/>
      <c r="AM32" s="263"/>
      <c r="AN32" s="263"/>
      <c r="AO32" s="265"/>
      <c r="AP32" s="45"/>
      <c r="AQ32" s="49"/>
      <c r="BE32" s="243"/>
    </row>
    <row r="33" spans="2:56" s="1" customFormat="1" ht="6.95" customHeight="1" x14ac:dyDescent="0.3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 x14ac:dyDescent="0.3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 x14ac:dyDescent="0.3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 x14ac:dyDescent="0.3">
      <c r="B39" s="35"/>
      <c r="C39" s="56" t="s">
        <v>46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 x14ac:dyDescent="0.3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 x14ac:dyDescent="0.3">
      <c r="B41" s="58"/>
      <c r="C41" s="59" t="s">
        <v>15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2017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 x14ac:dyDescent="0.3">
      <c r="B42" s="62"/>
      <c r="C42" s="63" t="s">
        <v>18</v>
      </c>
      <c r="D42" s="64"/>
      <c r="E42" s="64"/>
      <c r="F42" s="64"/>
      <c r="G42" s="64"/>
      <c r="H42" s="64"/>
      <c r="I42" s="64"/>
      <c r="J42" s="64"/>
      <c r="K42" s="64"/>
      <c r="L42" s="266" t="str">
        <f>K6</f>
        <v>Oprava měničů v obvodu SSZT Jihlava</v>
      </c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64"/>
      <c r="AQ42" s="64"/>
      <c r="AR42" s="65"/>
    </row>
    <row r="43" spans="2:56" s="1" customFormat="1" ht="6.95" customHeight="1" x14ac:dyDescent="0.3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 ht="15" x14ac:dyDescent="0.3">
      <c r="B44" s="35"/>
      <c r="C44" s="59" t="s">
        <v>23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 xml:space="preserve"> 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25</v>
      </c>
      <c r="AJ44" s="57"/>
      <c r="AK44" s="57"/>
      <c r="AL44" s="57"/>
      <c r="AM44" s="268">
        <f>IF(AN8= "","",AN8)</f>
        <v>42948</v>
      </c>
      <c r="AN44" s="268"/>
      <c r="AO44" s="57"/>
      <c r="AP44" s="57"/>
      <c r="AQ44" s="57"/>
      <c r="AR44" s="55"/>
    </row>
    <row r="45" spans="2:56" s="1" customFormat="1" ht="6.95" customHeight="1" x14ac:dyDescent="0.3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 ht="15" x14ac:dyDescent="0.3">
      <c r="B46" s="35"/>
      <c r="C46" s="59" t="s">
        <v>26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 xml:space="preserve"> 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30</v>
      </c>
      <c r="AJ46" s="57"/>
      <c r="AK46" s="57"/>
      <c r="AL46" s="57"/>
      <c r="AM46" s="269" t="str">
        <f>IF(E17="","",E17)</f>
        <v xml:space="preserve"> </v>
      </c>
      <c r="AN46" s="269"/>
      <c r="AO46" s="269"/>
      <c r="AP46" s="269"/>
      <c r="AQ46" s="57"/>
      <c r="AR46" s="55"/>
      <c r="AS46" s="256" t="s">
        <v>47</v>
      </c>
      <c r="AT46" s="257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 x14ac:dyDescent="0.3">
      <c r="B47" s="35"/>
      <c r="C47" s="59" t="s">
        <v>29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>AK signal Brno a.s.</v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258"/>
      <c r="AT47" s="259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 x14ac:dyDescent="0.3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260"/>
      <c r="AT48" s="261"/>
      <c r="AU48" s="36"/>
      <c r="AV48" s="36"/>
      <c r="AW48" s="36"/>
      <c r="AX48" s="36"/>
      <c r="AY48" s="36"/>
      <c r="AZ48" s="36"/>
      <c r="BA48" s="36"/>
      <c r="BB48" s="36"/>
      <c r="BC48" s="36"/>
      <c r="BD48" s="72"/>
    </row>
    <row r="49" spans="1:91" s="1" customFormat="1" ht="29.25" customHeight="1" x14ac:dyDescent="0.3">
      <c r="B49" s="35"/>
      <c r="C49" s="270" t="s">
        <v>48</v>
      </c>
      <c r="D49" s="271"/>
      <c r="E49" s="271"/>
      <c r="F49" s="271"/>
      <c r="G49" s="271"/>
      <c r="H49" s="47"/>
      <c r="I49" s="272" t="s">
        <v>49</v>
      </c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  <c r="AA49" s="271"/>
      <c r="AB49" s="271"/>
      <c r="AC49" s="271"/>
      <c r="AD49" s="271"/>
      <c r="AE49" s="271"/>
      <c r="AF49" s="271"/>
      <c r="AG49" s="273" t="s">
        <v>50</v>
      </c>
      <c r="AH49" s="271"/>
      <c r="AI49" s="271"/>
      <c r="AJ49" s="271"/>
      <c r="AK49" s="271"/>
      <c r="AL49" s="271"/>
      <c r="AM49" s="271"/>
      <c r="AN49" s="272" t="s">
        <v>51</v>
      </c>
      <c r="AO49" s="271"/>
      <c r="AP49" s="271"/>
      <c r="AQ49" s="73" t="s">
        <v>52</v>
      </c>
      <c r="AR49" s="55"/>
      <c r="AS49" s="74" t="s">
        <v>53</v>
      </c>
      <c r="AT49" s="75" t="s">
        <v>54</v>
      </c>
      <c r="AU49" s="75" t="s">
        <v>55</v>
      </c>
      <c r="AV49" s="75" t="s">
        <v>56</v>
      </c>
      <c r="AW49" s="75" t="s">
        <v>57</v>
      </c>
      <c r="AX49" s="75" t="s">
        <v>58</v>
      </c>
      <c r="AY49" s="75" t="s">
        <v>59</v>
      </c>
      <c r="AZ49" s="75" t="s">
        <v>60</v>
      </c>
      <c r="BA49" s="75" t="s">
        <v>61</v>
      </c>
      <c r="BB49" s="75" t="s">
        <v>62</v>
      </c>
      <c r="BC49" s="75" t="s">
        <v>63</v>
      </c>
      <c r="BD49" s="76" t="s">
        <v>64</v>
      </c>
    </row>
    <row r="50" spans="1:91" s="1" customFormat="1" ht="10.9" customHeight="1" x14ac:dyDescent="0.3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 x14ac:dyDescent="0.3">
      <c r="B51" s="62"/>
      <c r="C51" s="80" t="s">
        <v>65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278">
        <f>ROUND(SUM(AG52:AG90),2)</f>
        <v>5208340.6900000004</v>
      </c>
      <c r="AH51" s="278"/>
      <c r="AI51" s="278"/>
      <c r="AJ51" s="278"/>
      <c r="AK51" s="278"/>
      <c r="AL51" s="278"/>
      <c r="AM51" s="278"/>
      <c r="AN51" s="279">
        <f t="shared" ref="AN51:AN90" si="0">SUM(AG51,AT51)</f>
        <v>6302092.2300000004</v>
      </c>
      <c r="AO51" s="279"/>
      <c r="AP51" s="279"/>
      <c r="AQ51" s="82" t="s">
        <v>21</v>
      </c>
      <c r="AR51" s="65"/>
      <c r="AS51" s="83">
        <f>ROUND(SUM(AS52:AS90),2)</f>
        <v>0</v>
      </c>
      <c r="AT51" s="84">
        <f t="shared" ref="AT51:AT90" si="1">ROUND(SUM(AV51:AW51),2)</f>
        <v>1093751.54</v>
      </c>
      <c r="AU51" s="85">
        <f>ROUND(SUM(AU52:AU90),5)</f>
        <v>0</v>
      </c>
      <c r="AV51" s="84">
        <f>ROUND(AZ51*L26,2)</f>
        <v>1093751.54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ROUND(SUM(AZ52:AZ90),2)</f>
        <v>5208340.6900000004</v>
      </c>
      <c r="BA51" s="84">
        <f>ROUND(SUM(BA52:BA90),2)</f>
        <v>0</v>
      </c>
      <c r="BB51" s="84">
        <f>ROUND(SUM(BB52:BB90),2)</f>
        <v>0</v>
      </c>
      <c r="BC51" s="84">
        <f>ROUND(SUM(BC52:BC90),2)</f>
        <v>0</v>
      </c>
      <c r="BD51" s="86">
        <f>ROUND(SUM(BD52:BD90),2)</f>
        <v>0</v>
      </c>
      <c r="BS51" s="87" t="s">
        <v>66</v>
      </c>
      <c r="BT51" s="87" t="s">
        <v>67</v>
      </c>
      <c r="BU51" s="88" t="s">
        <v>68</v>
      </c>
      <c r="BV51" s="87" t="s">
        <v>69</v>
      </c>
      <c r="BW51" s="87" t="s">
        <v>7</v>
      </c>
      <c r="BX51" s="87" t="s">
        <v>70</v>
      </c>
      <c r="CL51" s="87" t="s">
        <v>21</v>
      </c>
    </row>
    <row r="52" spans="1:91" s="5" customFormat="1" ht="37.5" customHeight="1" x14ac:dyDescent="0.3">
      <c r="A52" s="89" t="s">
        <v>71</v>
      </c>
      <c r="B52" s="90"/>
      <c r="C52" s="91"/>
      <c r="D52" s="276" t="s">
        <v>72</v>
      </c>
      <c r="E52" s="276"/>
      <c r="F52" s="276"/>
      <c r="G52" s="276"/>
      <c r="H52" s="276"/>
      <c r="I52" s="92"/>
      <c r="J52" s="276" t="s">
        <v>72</v>
      </c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4">
        <f>'01 - Dle sborníku - 01 - ...'!J27</f>
        <v>1298128.49</v>
      </c>
      <c r="AH52" s="275"/>
      <c r="AI52" s="275"/>
      <c r="AJ52" s="275"/>
      <c r="AK52" s="275"/>
      <c r="AL52" s="275"/>
      <c r="AM52" s="275"/>
      <c r="AN52" s="274">
        <f t="shared" si="0"/>
        <v>1570735.47</v>
      </c>
      <c r="AO52" s="275"/>
      <c r="AP52" s="275"/>
      <c r="AQ52" s="93" t="s">
        <v>73</v>
      </c>
      <c r="AR52" s="94"/>
      <c r="AS52" s="95">
        <v>0</v>
      </c>
      <c r="AT52" s="96">
        <f t="shared" si="1"/>
        <v>272606.98</v>
      </c>
      <c r="AU52" s="97">
        <f>'01 - Dle sborníku - 01 - ...'!P79</f>
        <v>0</v>
      </c>
      <c r="AV52" s="96">
        <f>'01 - Dle sborníku - 01 - ...'!J30</f>
        <v>272606.98</v>
      </c>
      <c r="AW52" s="96">
        <f>'01 - Dle sborníku - 01 - ...'!J31</f>
        <v>0</v>
      </c>
      <c r="AX52" s="96">
        <f>'01 - Dle sborníku - 01 - ...'!J32</f>
        <v>0</v>
      </c>
      <c r="AY52" s="96">
        <f>'01 - Dle sborníku - 01 - ...'!J33</f>
        <v>0</v>
      </c>
      <c r="AZ52" s="96">
        <f>'01 - Dle sborníku - 01 - ...'!F30</f>
        <v>1298128.49</v>
      </c>
      <c r="BA52" s="96">
        <f>'01 - Dle sborníku - 01 - ...'!F31</f>
        <v>0</v>
      </c>
      <c r="BB52" s="96">
        <f>'01 - Dle sborníku - 01 - ...'!F32</f>
        <v>0</v>
      </c>
      <c r="BC52" s="96">
        <f>'01 - Dle sborníku - 01 - ...'!F33</f>
        <v>0</v>
      </c>
      <c r="BD52" s="98">
        <f>'01 - Dle sborníku - 01 - ...'!F34</f>
        <v>0</v>
      </c>
      <c r="BT52" s="99" t="s">
        <v>74</v>
      </c>
      <c r="BV52" s="99" t="s">
        <v>69</v>
      </c>
      <c r="BW52" s="99" t="s">
        <v>75</v>
      </c>
      <c r="BX52" s="99" t="s">
        <v>7</v>
      </c>
      <c r="CL52" s="99" t="s">
        <v>21</v>
      </c>
      <c r="CM52" s="99" t="s">
        <v>76</v>
      </c>
    </row>
    <row r="53" spans="1:91" s="5" customFormat="1" ht="37.5" customHeight="1" x14ac:dyDescent="0.3">
      <c r="A53" s="89" t="s">
        <v>71</v>
      </c>
      <c r="B53" s="90"/>
      <c r="C53" s="91"/>
      <c r="D53" s="276" t="s">
        <v>77</v>
      </c>
      <c r="E53" s="276"/>
      <c r="F53" s="276"/>
      <c r="G53" s="276"/>
      <c r="H53" s="276"/>
      <c r="I53" s="92"/>
      <c r="J53" s="276" t="s">
        <v>77</v>
      </c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4">
        <f>'02 - Dle URS - 02 - Dle URS'!J27</f>
        <v>92487.2</v>
      </c>
      <c r="AH53" s="275"/>
      <c r="AI53" s="275"/>
      <c r="AJ53" s="275"/>
      <c r="AK53" s="275"/>
      <c r="AL53" s="275"/>
      <c r="AM53" s="275"/>
      <c r="AN53" s="274">
        <f t="shared" si="0"/>
        <v>111909.51</v>
      </c>
      <c r="AO53" s="275"/>
      <c r="AP53" s="275"/>
      <c r="AQ53" s="93" t="s">
        <v>73</v>
      </c>
      <c r="AR53" s="94"/>
      <c r="AS53" s="95">
        <v>0</v>
      </c>
      <c r="AT53" s="96">
        <f t="shared" si="1"/>
        <v>19422.310000000001</v>
      </c>
      <c r="AU53" s="97">
        <f>'02 - Dle URS - 02 - Dle URS'!P77</f>
        <v>0</v>
      </c>
      <c r="AV53" s="96">
        <f>'02 - Dle URS - 02 - Dle URS'!J30</f>
        <v>19422.310000000001</v>
      </c>
      <c r="AW53" s="96">
        <f>'02 - Dle URS - 02 - Dle URS'!J31</f>
        <v>0</v>
      </c>
      <c r="AX53" s="96">
        <f>'02 - Dle URS - 02 - Dle URS'!J32</f>
        <v>0</v>
      </c>
      <c r="AY53" s="96">
        <f>'02 - Dle URS - 02 - Dle URS'!J33</f>
        <v>0</v>
      </c>
      <c r="AZ53" s="96">
        <f>'02 - Dle URS - 02 - Dle URS'!F30</f>
        <v>92487.2</v>
      </c>
      <c r="BA53" s="96">
        <f>'02 - Dle URS - 02 - Dle URS'!F31</f>
        <v>0</v>
      </c>
      <c r="BB53" s="96">
        <f>'02 - Dle URS - 02 - Dle URS'!F32</f>
        <v>0</v>
      </c>
      <c r="BC53" s="96">
        <f>'02 - Dle URS - 02 - Dle URS'!F33</f>
        <v>0</v>
      </c>
      <c r="BD53" s="98">
        <f>'02 - Dle URS - 02 - Dle URS'!F34</f>
        <v>0</v>
      </c>
      <c r="BT53" s="99" t="s">
        <v>74</v>
      </c>
      <c r="BV53" s="99" t="s">
        <v>69</v>
      </c>
      <c r="BW53" s="99" t="s">
        <v>78</v>
      </c>
      <c r="BX53" s="99" t="s">
        <v>7</v>
      </c>
      <c r="CL53" s="99" t="s">
        <v>21</v>
      </c>
      <c r="CM53" s="99" t="s">
        <v>76</v>
      </c>
    </row>
    <row r="54" spans="1:91" s="5" customFormat="1" ht="37.5" customHeight="1" x14ac:dyDescent="0.3">
      <c r="A54" s="89" t="s">
        <v>71</v>
      </c>
      <c r="B54" s="90"/>
      <c r="C54" s="91"/>
      <c r="D54" s="276" t="s">
        <v>79</v>
      </c>
      <c r="E54" s="276"/>
      <c r="F54" s="276"/>
      <c r="G54" s="276"/>
      <c r="H54" s="276"/>
      <c r="I54" s="92"/>
      <c r="J54" s="276" t="s">
        <v>79</v>
      </c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4">
        <f>'03 - VRN - 03 - VRN'!J27</f>
        <v>107108</v>
      </c>
      <c r="AH54" s="275"/>
      <c r="AI54" s="275"/>
      <c r="AJ54" s="275"/>
      <c r="AK54" s="275"/>
      <c r="AL54" s="275"/>
      <c r="AM54" s="275"/>
      <c r="AN54" s="274">
        <f t="shared" si="0"/>
        <v>129600.68</v>
      </c>
      <c r="AO54" s="275"/>
      <c r="AP54" s="275"/>
      <c r="AQ54" s="93" t="s">
        <v>73</v>
      </c>
      <c r="AR54" s="94"/>
      <c r="AS54" s="95">
        <v>0</v>
      </c>
      <c r="AT54" s="96">
        <f t="shared" si="1"/>
        <v>22492.68</v>
      </c>
      <c r="AU54" s="97">
        <f>'03 - VRN - 03 - VRN'!P81</f>
        <v>0</v>
      </c>
      <c r="AV54" s="96">
        <f>'03 - VRN - 03 - VRN'!J30</f>
        <v>22492.68</v>
      </c>
      <c r="AW54" s="96">
        <f>'03 - VRN - 03 - VRN'!J31</f>
        <v>0</v>
      </c>
      <c r="AX54" s="96">
        <f>'03 - VRN - 03 - VRN'!J32</f>
        <v>0</v>
      </c>
      <c r="AY54" s="96">
        <f>'03 - VRN - 03 - VRN'!J33</f>
        <v>0</v>
      </c>
      <c r="AZ54" s="96">
        <f>'03 - VRN - 03 - VRN'!F30</f>
        <v>107108</v>
      </c>
      <c r="BA54" s="96">
        <f>'03 - VRN - 03 - VRN'!F31</f>
        <v>0</v>
      </c>
      <c r="BB54" s="96">
        <f>'03 - VRN - 03 - VRN'!F32</f>
        <v>0</v>
      </c>
      <c r="BC54" s="96">
        <f>'03 - VRN - 03 - VRN'!F33</f>
        <v>0</v>
      </c>
      <c r="BD54" s="98">
        <f>'03 - VRN - 03 - VRN'!F34</f>
        <v>0</v>
      </c>
      <c r="BT54" s="99" t="s">
        <v>74</v>
      </c>
      <c r="BV54" s="99" t="s">
        <v>69</v>
      </c>
      <c r="BW54" s="99" t="s">
        <v>80</v>
      </c>
      <c r="BX54" s="99" t="s">
        <v>7</v>
      </c>
      <c r="CL54" s="99" t="s">
        <v>21</v>
      </c>
      <c r="CM54" s="99" t="s">
        <v>76</v>
      </c>
    </row>
    <row r="55" spans="1:91" s="5" customFormat="1" ht="53.25" customHeight="1" x14ac:dyDescent="0.3">
      <c r="A55" s="89" t="s">
        <v>71</v>
      </c>
      <c r="B55" s="90"/>
      <c r="C55" s="91"/>
      <c r="D55" s="276" t="s">
        <v>81</v>
      </c>
      <c r="E55" s="276"/>
      <c r="F55" s="276"/>
      <c r="G55" s="276"/>
      <c r="H55" s="276"/>
      <c r="I55" s="92"/>
      <c r="J55" s="276" t="s">
        <v>81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4">
        <f>'01 - Dle sborníku_01 - 01...'!J27</f>
        <v>1290411.74</v>
      </c>
      <c r="AH55" s="275"/>
      <c r="AI55" s="275"/>
      <c r="AJ55" s="275"/>
      <c r="AK55" s="275"/>
      <c r="AL55" s="275"/>
      <c r="AM55" s="275"/>
      <c r="AN55" s="274">
        <f t="shared" si="0"/>
        <v>1561398.21</v>
      </c>
      <c r="AO55" s="275"/>
      <c r="AP55" s="275"/>
      <c r="AQ55" s="93" t="s">
        <v>73</v>
      </c>
      <c r="AR55" s="94"/>
      <c r="AS55" s="95">
        <v>0</v>
      </c>
      <c r="AT55" s="96">
        <f t="shared" si="1"/>
        <v>270986.46999999997</v>
      </c>
      <c r="AU55" s="97">
        <f>'01 - Dle sborníku_01 - 01...'!P79</f>
        <v>0</v>
      </c>
      <c r="AV55" s="96">
        <f>'01 - Dle sborníku_01 - 01...'!J30</f>
        <v>270986.46999999997</v>
      </c>
      <c r="AW55" s="96">
        <f>'01 - Dle sborníku_01 - 01...'!J31</f>
        <v>0</v>
      </c>
      <c r="AX55" s="96">
        <f>'01 - Dle sborníku_01 - 01...'!J32</f>
        <v>0</v>
      </c>
      <c r="AY55" s="96">
        <f>'01 - Dle sborníku_01 - 01...'!J33</f>
        <v>0</v>
      </c>
      <c r="AZ55" s="96">
        <f>'01 - Dle sborníku_01 - 01...'!F30</f>
        <v>1290411.74</v>
      </c>
      <c r="BA55" s="96">
        <f>'01 - Dle sborníku_01 - 01...'!F31</f>
        <v>0</v>
      </c>
      <c r="BB55" s="96">
        <f>'01 - Dle sborníku_01 - 01...'!F32</f>
        <v>0</v>
      </c>
      <c r="BC55" s="96">
        <f>'01 - Dle sborníku_01 - 01...'!F33</f>
        <v>0</v>
      </c>
      <c r="BD55" s="98">
        <f>'01 - Dle sborníku_01 - 01...'!F34</f>
        <v>0</v>
      </c>
      <c r="BT55" s="99" t="s">
        <v>74</v>
      </c>
      <c r="BV55" s="99" t="s">
        <v>69</v>
      </c>
      <c r="BW55" s="99" t="s">
        <v>82</v>
      </c>
      <c r="BX55" s="99" t="s">
        <v>7</v>
      </c>
      <c r="CL55" s="99" t="s">
        <v>21</v>
      </c>
      <c r="CM55" s="99" t="s">
        <v>76</v>
      </c>
    </row>
    <row r="56" spans="1:91" s="5" customFormat="1" ht="37.5" customHeight="1" x14ac:dyDescent="0.3">
      <c r="A56" s="89" t="s">
        <v>71</v>
      </c>
      <c r="B56" s="90"/>
      <c r="C56" s="91"/>
      <c r="D56" s="276" t="s">
        <v>83</v>
      </c>
      <c r="E56" s="276"/>
      <c r="F56" s="276"/>
      <c r="G56" s="276"/>
      <c r="H56" s="276"/>
      <c r="I56" s="92"/>
      <c r="J56" s="276" t="s">
        <v>83</v>
      </c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4">
        <f>'02 - Dle URS_01 - 02 - Dl...'!J27</f>
        <v>85274.8</v>
      </c>
      <c r="AH56" s="275"/>
      <c r="AI56" s="275"/>
      <c r="AJ56" s="275"/>
      <c r="AK56" s="275"/>
      <c r="AL56" s="275"/>
      <c r="AM56" s="275"/>
      <c r="AN56" s="274">
        <f t="shared" si="0"/>
        <v>103182.51000000001</v>
      </c>
      <c r="AO56" s="275"/>
      <c r="AP56" s="275"/>
      <c r="AQ56" s="93" t="s">
        <v>73</v>
      </c>
      <c r="AR56" s="94"/>
      <c r="AS56" s="95">
        <v>0</v>
      </c>
      <c r="AT56" s="96">
        <f t="shared" si="1"/>
        <v>17907.71</v>
      </c>
      <c r="AU56" s="97">
        <f>'02 - Dle URS_01 - 02 - Dl...'!P77</f>
        <v>0</v>
      </c>
      <c r="AV56" s="96">
        <f>'02 - Dle URS_01 - 02 - Dl...'!J30</f>
        <v>17907.71</v>
      </c>
      <c r="AW56" s="96">
        <f>'02 - Dle URS_01 - 02 - Dl...'!J31</f>
        <v>0</v>
      </c>
      <c r="AX56" s="96">
        <f>'02 - Dle URS_01 - 02 - Dl...'!J32</f>
        <v>0</v>
      </c>
      <c r="AY56" s="96">
        <f>'02 - Dle URS_01 - 02 - Dl...'!J33</f>
        <v>0</v>
      </c>
      <c r="AZ56" s="96">
        <f>'02 - Dle URS_01 - 02 - Dl...'!F30</f>
        <v>85274.8</v>
      </c>
      <c r="BA56" s="96">
        <f>'02 - Dle URS_01 - 02 - Dl...'!F31</f>
        <v>0</v>
      </c>
      <c r="BB56" s="96">
        <f>'02 - Dle URS_01 - 02 - Dl...'!F32</f>
        <v>0</v>
      </c>
      <c r="BC56" s="96">
        <f>'02 - Dle URS_01 - 02 - Dl...'!F33</f>
        <v>0</v>
      </c>
      <c r="BD56" s="98">
        <f>'02 - Dle URS_01 - 02 - Dl...'!F34</f>
        <v>0</v>
      </c>
      <c r="BT56" s="99" t="s">
        <v>74</v>
      </c>
      <c r="BV56" s="99" t="s">
        <v>69</v>
      </c>
      <c r="BW56" s="99" t="s">
        <v>84</v>
      </c>
      <c r="BX56" s="99" t="s">
        <v>7</v>
      </c>
      <c r="CL56" s="99" t="s">
        <v>21</v>
      </c>
      <c r="CM56" s="99" t="s">
        <v>76</v>
      </c>
    </row>
    <row r="57" spans="1:91" s="5" customFormat="1" ht="37.5" customHeight="1" x14ac:dyDescent="0.3">
      <c r="A57" s="89" t="s">
        <v>71</v>
      </c>
      <c r="B57" s="90"/>
      <c r="C57" s="91"/>
      <c r="D57" s="276" t="s">
        <v>85</v>
      </c>
      <c r="E57" s="276"/>
      <c r="F57" s="276"/>
      <c r="G57" s="276"/>
      <c r="H57" s="276"/>
      <c r="I57" s="92"/>
      <c r="J57" s="276" t="s">
        <v>85</v>
      </c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4">
        <f>'03 - VRN_01 - 03 - VRN_01'!J27</f>
        <v>100750</v>
      </c>
      <c r="AH57" s="275"/>
      <c r="AI57" s="275"/>
      <c r="AJ57" s="275"/>
      <c r="AK57" s="275"/>
      <c r="AL57" s="275"/>
      <c r="AM57" s="275"/>
      <c r="AN57" s="274">
        <f t="shared" si="0"/>
        <v>121907.5</v>
      </c>
      <c r="AO57" s="275"/>
      <c r="AP57" s="275"/>
      <c r="AQ57" s="93" t="s">
        <v>73</v>
      </c>
      <c r="AR57" s="94"/>
      <c r="AS57" s="95">
        <v>0</v>
      </c>
      <c r="AT57" s="96">
        <f t="shared" si="1"/>
        <v>21157.5</v>
      </c>
      <c r="AU57" s="97">
        <f>'03 - VRN_01 - 03 - VRN_01'!P81</f>
        <v>0</v>
      </c>
      <c r="AV57" s="96">
        <f>'03 - VRN_01 - 03 - VRN_01'!J30</f>
        <v>21157.5</v>
      </c>
      <c r="AW57" s="96">
        <f>'03 - VRN_01 - 03 - VRN_01'!J31</f>
        <v>0</v>
      </c>
      <c r="AX57" s="96">
        <f>'03 - VRN_01 - 03 - VRN_01'!J32</f>
        <v>0</v>
      </c>
      <c r="AY57" s="96">
        <f>'03 - VRN_01 - 03 - VRN_01'!J33</f>
        <v>0</v>
      </c>
      <c r="AZ57" s="96">
        <f>'03 - VRN_01 - 03 - VRN_01'!F30</f>
        <v>100750</v>
      </c>
      <c r="BA57" s="96">
        <f>'03 - VRN_01 - 03 - VRN_01'!F31</f>
        <v>0</v>
      </c>
      <c r="BB57" s="96">
        <f>'03 - VRN_01 - 03 - VRN_01'!F32</f>
        <v>0</v>
      </c>
      <c r="BC57" s="96">
        <f>'03 - VRN_01 - 03 - VRN_01'!F33</f>
        <v>0</v>
      </c>
      <c r="BD57" s="98">
        <f>'03 - VRN_01 - 03 - VRN_01'!F34</f>
        <v>0</v>
      </c>
      <c r="BT57" s="99" t="s">
        <v>74</v>
      </c>
      <c r="BV57" s="99" t="s">
        <v>69</v>
      </c>
      <c r="BW57" s="99" t="s">
        <v>86</v>
      </c>
      <c r="BX57" s="99" t="s">
        <v>7</v>
      </c>
      <c r="CL57" s="99" t="s">
        <v>21</v>
      </c>
      <c r="CM57" s="99" t="s">
        <v>76</v>
      </c>
    </row>
    <row r="58" spans="1:91" s="5" customFormat="1" ht="53.25" customHeight="1" x14ac:dyDescent="0.3">
      <c r="A58" s="89" t="s">
        <v>71</v>
      </c>
      <c r="B58" s="90"/>
      <c r="C58" s="91"/>
      <c r="D58" s="276" t="s">
        <v>87</v>
      </c>
      <c r="E58" s="276"/>
      <c r="F58" s="276"/>
      <c r="G58" s="276"/>
      <c r="H58" s="276"/>
      <c r="I58" s="92"/>
      <c r="J58" s="276" t="s">
        <v>87</v>
      </c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4">
        <f>'01 - Dle Sborníku_02 - 01...'!J27</f>
        <v>113195.38</v>
      </c>
      <c r="AH58" s="275"/>
      <c r="AI58" s="275"/>
      <c r="AJ58" s="275"/>
      <c r="AK58" s="275"/>
      <c r="AL58" s="275"/>
      <c r="AM58" s="275"/>
      <c r="AN58" s="274">
        <f t="shared" si="0"/>
        <v>136966.41</v>
      </c>
      <c r="AO58" s="275"/>
      <c r="AP58" s="275"/>
      <c r="AQ58" s="93" t="s">
        <v>73</v>
      </c>
      <c r="AR58" s="94"/>
      <c r="AS58" s="95">
        <v>0</v>
      </c>
      <c r="AT58" s="96">
        <f t="shared" si="1"/>
        <v>23771.03</v>
      </c>
      <c r="AU58" s="97">
        <f>'01 - Dle Sborníku_02 - 01...'!P78</f>
        <v>0</v>
      </c>
      <c r="AV58" s="96">
        <f>'01 - Dle Sborníku_02 - 01...'!J30</f>
        <v>23771.03</v>
      </c>
      <c r="AW58" s="96">
        <f>'01 - Dle Sborníku_02 - 01...'!J31</f>
        <v>0</v>
      </c>
      <c r="AX58" s="96">
        <f>'01 - Dle Sborníku_02 - 01...'!J32</f>
        <v>0</v>
      </c>
      <c r="AY58" s="96">
        <f>'01 - Dle Sborníku_02 - 01...'!J33</f>
        <v>0</v>
      </c>
      <c r="AZ58" s="96">
        <f>'01 - Dle Sborníku_02 - 01...'!F30</f>
        <v>113195.38</v>
      </c>
      <c r="BA58" s="96">
        <f>'01 - Dle Sborníku_02 - 01...'!F31</f>
        <v>0</v>
      </c>
      <c r="BB58" s="96">
        <f>'01 - Dle Sborníku_02 - 01...'!F32</f>
        <v>0</v>
      </c>
      <c r="BC58" s="96">
        <f>'01 - Dle Sborníku_02 - 01...'!F33</f>
        <v>0</v>
      </c>
      <c r="BD58" s="98">
        <f>'01 - Dle Sborníku_02 - 01...'!F34</f>
        <v>0</v>
      </c>
      <c r="BT58" s="99" t="s">
        <v>74</v>
      </c>
      <c r="BV58" s="99" t="s">
        <v>69</v>
      </c>
      <c r="BW58" s="99" t="s">
        <v>88</v>
      </c>
      <c r="BX58" s="99" t="s">
        <v>7</v>
      </c>
      <c r="CL58" s="99" t="s">
        <v>21</v>
      </c>
      <c r="CM58" s="99" t="s">
        <v>76</v>
      </c>
    </row>
    <row r="59" spans="1:91" s="5" customFormat="1" ht="37.5" customHeight="1" x14ac:dyDescent="0.3">
      <c r="A59" s="89" t="s">
        <v>71</v>
      </c>
      <c r="B59" s="90"/>
      <c r="C59" s="91"/>
      <c r="D59" s="276" t="s">
        <v>89</v>
      </c>
      <c r="E59" s="276"/>
      <c r="F59" s="276"/>
      <c r="G59" s="276"/>
      <c r="H59" s="276"/>
      <c r="I59" s="92"/>
      <c r="J59" s="276" t="s">
        <v>89</v>
      </c>
      <c r="K59" s="276"/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274">
        <f>'02 - Dle URS_02 - 02 - Dl...'!J27</f>
        <v>53135.68</v>
      </c>
      <c r="AH59" s="275"/>
      <c r="AI59" s="275"/>
      <c r="AJ59" s="275"/>
      <c r="AK59" s="275"/>
      <c r="AL59" s="275"/>
      <c r="AM59" s="275"/>
      <c r="AN59" s="274">
        <f t="shared" si="0"/>
        <v>64294.17</v>
      </c>
      <c r="AO59" s="275"/>
      <c r="AP59" s="275"/>
      <c r="AQ59" s="93" t="s">
        <v>73</v>
      </c>
      <c r="AR59" s="94"/>
      <c r="AS59" s="95">
        <v>0</v>
      </c>
      <c r="AT59" s="96">
        <f t="shared" si="1"/>
        <v>11158.49</v>
      </c>
      <c r="AU59" s="97">
        <f>'02 - Dle URS_02 - 02 - Dl...'!P77</f>
        <v>0</v>
      </c>
      <c r="AV59" s="96">
        <f>'02 - Dle URS_02 - 02 - Dl...'!J30</f>
        <v>11158.49</v>
      </c>
      <c r="AW59" s="96">
        <f>'02 - Dle URS_02 - 02 - Dl...'!J31</f>
        <v>0</v>
      </c>
      <c r="AX59" s="96">
        <f>'02 - Dle URS_02 - 02 - Dl...'!J32</f>
        <v>0</v>
      </c>
      <c r="AY59" s="96">
        <f>'02 - Dle URS_02 - 02 - Dl...'!J33</f>
        <v>0</v>
      </c>
      <c r="AZ59" s="96">
        <f>'02 - Dle URS_02 - 02 - Dl...'!F30</f>
        <v>53135.68</v>
      </c>
      <c r="BA59" s="96">
        <f>'02 - Dle URS_02 - 02 - Dl...'!F31</f>
        <v>0</v>
      </c>
      <c r="BB59" s="96">
        <f>'02 - Dle URS_02 - 02 - Dl...'!F32</f>
        <v>0</v>
      </c>
      <c r="BC59" s="96">
        <f>'02 - Dle URS_02 - 02 - Dl...'!F33</f>
        <v>0</v>
      </c>
      <c r="BD59" s="98">
        <f>'02 - Dle URS_02 - 02 - Dl...'!F34</f>
        <v>0</v>
      </c>
      <c r="BT59" s="99" t="s">
        <v>74</v>
      </c>
      <c r="BV59" s="99" t="s">
        <v>69</v>
      </c>
      <c r="BW59" s="99" t="s">
        <v>90</v>
      </c>
      <c r="BX59" s="99" t="s">
        <v>7</v>
      </c>
      <c r="CL59" s="99" t="s">
        <v>21</v>
      </c>
      <c r="CM59" s="99" t="s">
        <v>76</v>
      </c>
    </row>
    <row r="60" spans="1:91" s="5" customFormat="1" ht="37.5" customHeight="1" x14ac:dyDescent="0.3">
      <c r="A60" s="89" t="s">
        <v>71</v>
      </c>
      <c r="B60" s="90"/>
      <c r="C60" s="91"/>
      <c r="D60" s="276" t="s">
        <v>91</v>
      </c>
      <c r="E60" s="276"/>
      <c r="F60" s="276"/>
      <c r="G60" s="276"/>
      <c r="H60" s="276"/>
      <c r="I60" s="92"/>
      <c r="J60" s="276" t="s">
        <v>91</v>
      </c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276"/>
      <c r="AF60" s="276"/>
      <c r="AG60" s="274">
        <f>'03 - VRN_02 - 03 - VRN_02'!J27</f>
        <v>37422</v>
      </c>
      <c r="AH60" s="275"/>
      <c r="AI60" s="275"/>
      <c r="AJ60" s="275"/>
      <c r="AK60" s="275"/>
      <c r="AL60" s="275"/>
      <c r="AM60" s="275"/>
      <c r="AN60" s="274">
        <f t="shared" si="0"/>
        <v>45280.62</v>
      </c>
      <c r="AO60" s="275"/>
      <c r="AP60" s="275"/>
      <c r="AQ60" s="93" t="s">
        <v>73</v>
      </c>
      <c r="AR60" s="94"/>
      <c r="AS60" s="95">
        <v>0</v>
      </c>
      <c r="AT60" s="96">
        <f t="shared" si="1"/>
        <v>7858.62</v>
      </c>
      <c r="AU60" s="97">
        <f>'03 - VRN_02 - 03 - VRN_02'!P81</f>
        <v>0</v>
      </c>
      <c r="AV60" s="96">
        <f>'03 - VRN_02 - 03 - VRN_02'!J30</f>
        <v>7858.62</v>
      </c>
      <c r="AW60" s="96">
        <f>'03 - VRN_02 - 03 - VRN_02'!J31</f>
        <v>0</v>
      </c>
      <c r="AX60" s="96">
        <f>'03 - VRN_02 - 03 - VRN_02'!J32</f>
        <v>0</v>
      </c>
      <c r="AY60" s="96">
        <f>'03 - VRN_02 - 03 - VRN_02'!J33</f>
        <v>0</v>
      </c>
      <c r="AZ60" s="96">
        <f>'03 - VRN_02 - 03 - VRN_02'!F30</f>
        <v>37422</v>
      </c>
      <c r="BA60" s="96">
        <f>'03 - VRN_02 - 03 - VRN_02'!F31</f>
        <v>0</v>
      </c>
      <c r="BB60" s="96">
        <f>'03 - VRN_02 - 03 - VRN_02'!F32</f>
        <v>0</v>
      </c>
      <c r="BC60" s="96">
        <f>'03 - VRN_02 - 03 - VRN_02'!F33</f>
        <v>0</v>
      </c>
      <c r="BD60" s="98">
        <f>'03 - VRN_02 - 03 - VRN_02'!F34</f>
        <v>0</v>
      </c>
      <c r="BT60" s="99" t="s">
        <v>74</v>
      </c>
      <c r="BV60" s="99" t="s">
        <v>69</v>
      </c>
      <c r="BW60" s="99" t="s">
        <v>92</v>
      </c>
      <c r="BX60" s="99" t="s">
        <v>7</v>
      </c>
      <c r="CL60" s="99" t="s">
        <v>21</v>
      </c>
      <c r="CM60" s="99" t="s">
        <v>76</v>
      </c>
    </row>
    <row r="61" spans="1:91" s="5" customFormat="1" ht="53.25" customHeight="1" x14ac:dyDescent="0.3">
      <c r="A61" s="89" t="s">
        <v>71</v>
      </c>
      <c r="B61" s="90"/>
      <c r="C61" s="91"/>
      <c r="D61" s="276" t="s">
        <v>93</v>
      </c>
      <c r="E61" s="276"/>
      <c r="F61" s="276"/>
      <c r="G61" s="276"/>
      <c r="H61" s="276"/>
      <c r="I61" s="92"/>
      <c r="J61" s="276" t="s">
        <v>93</v>
      </c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4">
        <f>'01 - Dle Sborníku_03 - 01...'!J27</f>
        <v>113195.38</v>
      </c>
      <c r="AH61" s="275"/>
      <c r="AI61" s="275"/>
      <c r="AJ61" s="275"/>
      <c r="AK61" s="275"/>
      <c r="AL61" s="275"/>
      <c r="AM61" s="275"/>
      <c r="AN61" s="274">
        <f t="shared" si="0"/>
        <v>136966.41</v>
      </c>
      <c r="AO61" s="275"/>
      <c r="AP61" s="275"/>
      <c r="AQ61" s="93" t="s">
        <v>73</v>
      </c>
      <c r="AR61" s="94"/>
      <c r="AS61" s="95">
        <v>0</v>
      </c>
      <c r="AT61" s="96">
        <f t="shared" si="1"/>
        <v>23771.03</v>
      </c>
      <c r="AU61" s="97">
        <f>'01 - Dle Sborníku_03 - 01...'!P78</f>
        <v>0</v>
      </c>
      <c r="AV61" s="96">
        <f>'01 - Dle Sborníku_03 - 01...'!J30</f>
        <v>23771.03</v>
      </c>
      <c r="AW61" s="96">
        <f>'01 - Dle Sborníku_03 - 01...'!J31</f>
        <v>0</v>
      </c>
      <c r="AX61" s="96">
        <f>'01 - Dle Sborníku_03 - 01...'!J32</f>
        <v>0</v>
      </c>
      <c r="AY61" s="96">
        <f>'01 - Dle Sborníku_03 - 01...'!J33</f>
        <v>0</v>
      </c>
      <c r="AZ61" s="96">
        <f>'01 - Dle Sborníku_03 - 01...'!F30</f>
        <v>113195.38</v>
      </c>
      <c r="BA61" s="96">
        <f>'01 - Dle Sborníku_03 - 01...'!F31</f>
        <v>0</v>
      </c>
      <c r="BB61" s="96">
        <f>'01 - Dle Sborníku_03 - 01...'!F32</f>
        <v>0</v>
      </c>
      <c r="BC61" s="96">
        <f>'01 - Dle Sborníku_03 - 01...'!F33</f>
        <v>0</v>
      </c>
      <c r="BD61" s="98">
        <f>'01 - Dle Sborníku_03 - 01...'!F34</f>
        <v>0</v>
      </c>
      <c r="BT61" s="99" t="s">
        <v>74</v>
      </c>
      <c r="BV61" s="99" t="s">
        <v>69</v>
      </c>
      <c r="BW61" s="99" t="s">
        <v>94</v>
      </c>
      <c r="BX61" s="99" t="s">
        <v>7</v>
      </c>
      <c r="CL61" s="99" t="s">
        <v>21</v>
      </c>
      <c r="CM61" s="99" t="s">
        <v>76</v>
      </c>
    </row>
    <row r="62" spans="1:91" s="5" customFormat="1" ht="37.5" customHeight="1" x14ac:dyDescent="0.3">
      <c r="A62" s="89" t="s">
        <v>71</v>
      </c>
      <c r="B62" s="90"/>
      <c r="C62" s="91"/>
      <c r="D62" s="276" t="s">
        <v>95</v>
      </c>
      <c r="E62" s="276"/>
      <c r="F62" s="276"/>
      <c r="G62" s="276"/>
      <c r="H62" s="276"/>
      <c r="I62" s="92"/>
      <c r="J62" s="276" t="s">
        <v>95</v>
      </c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274">
        <f>'02 - Dle URS_03 - 02 - Dl...'!J27</f>
        <v>53135.68</v>
      </c>
      <c r="AH62" s="275"/>
      <c r="AI62" s="275"/>
      <c r="AJ62" s="275"/>
      <c r="AK62" s="275"/>
      <c r="AL62" s="275"/>
      <c r="AM62" s="275"/>
      <c r="AN62" s="274">
        <f t="shared" si="0"/>
        <v>64294.17</v>
      </c>
      <c r="AO62" s="275"/>
      <c r="AP62" s="275"/>
      <c r="AQ62" s="93" t="s">
        <v>73</v>
      </c>
      <c r="AR62" s="94"/>
      <c r="AS62" s="95">
        <v>0</v>
      </c>
      <c r="AT62" s="96">
        <f t="shared" si="1"/>
        <v>11158.49</v>
      </c>
      <c r="AU62" s="97">
        <f>'02 - Dle URS_03 - 02 - Dl...'!P77</f>
        <v>0</v>
      </c>
      <c r="AV62" s="96">
        <f>'02 - Dle URS_03 - 02 - Dl...'!J30</f>
        <v>11158.49</v>
      </c>
      <c r="AW62" s="96">
        <f>'02 - Dle URS_03 - 02 - Dl...'!J31</f>
        <v>0</v>
      </c>
      <c r="AX62" s="96">
        <f>'02 - Dle URS_03 - 02 - Dl...'!J32</f>
        <v>0</v>
      </c>
      <c r="AY62" s="96">
        <f>'02 - Dle URS_03 - 02 - Dl...'!J33</f>
        <v>0</v>
      </c>
      <c r="AZ62" s="96">
        <f>'02 - Dle URS_03 - 02 - Dl...'!F30</f>
        <v>53135.68</v>
      </c>
      <c r="BA62" s="96">
        <f>'02 - Dle URS_03 - 02 - Dl...'!F31</f>
        <v>0</v>
      </c>
      <c r="BB62" s="96">
        <f>'02 - Dle URS_03 - 02 - Dl...'!F32</f>
        <v>0</v>
      </c>
      <c r="BC62" s="96">
        <f>'02 - Dle URS_03 - 02 - Dl...'!F33</f>
        <v>0</v>
      </c>
      <c r="BD62" s="98">
        <f>'02 - Dle URS_03 - 02 - Dl...'!F34</f>
        <v>0</v>
      </c>
      <c r="BT62" s="99" t="s">
        <v>74</v>
      </c>
      <c r="BV62" s="99" t="s">
        <v>69</v>
      </c>
      <c r="BW62" s="99" t="s">
        <v>96</v>
      </c>
      <c r="BX62" s="99" t="s">
        <v>7</v>
      </c>
      <c r="CL62" s="99" t="s">
        <v>21</v>
      </c>
      <c r="CM62" s="99" t="s">
        <v>76</v>
      </c>
    </row>
    <row r="63" spans="1:91" s="5" customFormat="1" ht="37.5" customHeight="1" x14ac:dyDescent="0.3">
      <c r="A63" s="89" t="s">
        <v>71</v>
      </c>
      <c r="B63" s="90"/>
      <c r="C63" s="91"/>
      <c r="D63" s="276" t="s">
        <v>97</v>
      </c>
      <c r="E63" s="276"/>
      <c r="F63" s="276"/>
      <c r="G63" s="276"/>
      <c r="H63" s="276"/>
      <c r="I63" s="92"/>
      <c r="J63" s="276" t="s">
        <v>97</v>
      </c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4">
        <f>'03 - VRN_03 - 03 - VRN_03'!J27</f>
        <v>37151.599999999999</v>
      </c>
      <c r="AH63" s="275"/>
      <c r="AI63" s="275"/>
      <c r="AJ63" s="275"/>
      <c r="AK63" s="275"/>
      <c r="AL63" s="275"/>
      <c r="AM63" s="275"/>
      <c r="AN63" s="274">
        <f t="shared" si="0"/>
        <v>44953.440000000002</v>
      </c>
      <c r="AO63" s="275"/>
      <c r="AP63" s="275"/>
      <c r="AQ63" s="93" t="s">
        <v>73</v>
      </c>
      <c r="AR63" s="94"/>
      <c r="AS63" s="95">
        <v>0</v>
      </c>
      <c r="AT63" s="96">
        <f t="shared" si="1"/>
        <v>7801.84</v>
      </c>
      <c r="AU63" s="97">
        <f>'03 - VRN_03 - 03 - VRN_03'!P81</f>
        <v>0</v>
      </c>
      <c r="AV63" s="96">
        <f>'03 - VRN_03 - 03 - VRN_03'!J30</f>
        <v>7801.84</v>
      </c>
      <c r="AW63" s="96">
        <f>'03 - VRN_03 - 03 - VRN_03'!J31</f>
        <v>0</v>
      </c>
      <c r="AX63" s="96">
        <f>'03 - VRN_03 - 03 - VRN_03'!J32</f>
        <v>0</v>
      </c>
      <c r="AY63" s="96">
        <f>'03 - VRN_03 - 03 - VRN_03'!J33</f>
        <v>0</v>
      </c>
      <c r="AZ63" s="96">
        <f>'03 - VRN_03 - 03 - VRN_03'!F30</f>
        <v>37151.599999999999</v>
      </c>
      <c r="BA63" s="96">
        <f>'03 - VRN_03 - 03 - VRN_03'!F31</f>
        <v>0</v>
      </c>
      <c r="BB63" s="96">
        <f>'03 - VRN_03 - 03 - VRN_03'!F32</f>
        <v>0</v>
      </c>
      <c r="BC63" s="96">
        <f>'03 - VRN_03 - 03 - VRN_03'!F33</f>
        <v>0</v>
      </c>
      <c r="BD63" s="98">
        <f>'03 - VRN_03 - 03 - VRN_03'!F34</f>
        <v>0</v>
      </c>
      <c r="BT63" s="99" t="s">
        <v>74</v>
      </c>
      <c r="BV63" s="99" t="s">
        <v>69</v>
      </c>
      <c r="BW63" s="99" t="s">
        <v>98</v>
      </c>
      <c r="BX63" s="99" t="s">
        <v>7</v>
      </c>
      <c r="CL63" s="99" t="s">
        <v>21</v>
      </c>
      <c r="CM63" s="99" t="s">
        <v>76</v>
      </c>
    </row>
    <row r="64" spans="1:91" s="5" customFormat="1" ht="53.25" customHeight="1" x14ac:dyDescent="0.3">
      <c r="A64" s="89" t="s">
        <v>71</v>
      </c>
      <c r="B64" s="90"/>
      <c r="C64" s="91"/>
      <c r="D64" s="276" t="s">
        <v>99</v>
      </c>
      <c r="E64" s="276"/>
      <c r="F64" s="276"/>
      <c r="G64" s="276"/>
      <c r="H64" s="276"/>
      <c r="I64" s="92"/>
      <c r="J64" s="276" t="s">
        <v>99</v>
      </c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  <c r="AA64" s="276"/>
      <c r="AB64" s="276"/>
      <c r="AC64" s="276"/>
      <c r="AD64" s="276"/>
      <c r="AE64" s="276"/>
      <c r="AF64" s="276"/>
      <c r="AG64" s="274">
        <f>'01 - Dle Sborníku_04 - 01...'!J27</f>
        <v>113195.38</v>
      </c>
      <c r="AH64" s="275"/>
      <c r="AI64" s="275"/>
      <c r="AJ64" s="275"/>
      <c r="AK64" s="275"/>
      <c r="AL64" s="275"/>
      <c r="AM64" s="275"/>
      <c r="AN64" s="274">
        <f t="shared" si="0"/>
        <v>136966.41</v>
      </c>
      <c r="AO64" s="275"/>
      <c r="AP64" s="275"/>
      <c r="AQ64" s="93" t="s">
        <v>73</v>
      </c>
      <c r="AR64" s="94"/>
      <c r="AS64" s="95">
        <v>0</v>
      </c>
      <c r="AT64" s="96">
        <f t="shared" si="1"/>
        <v>23771.03</v>
      </c>
      <c r="AU64" s="97">
        <f>'01 - Dle Sborníku_04 - 01...'!P78</f>
        <v>0</v>
      </c>
      <c r="AV64" s="96">
        <f>'01 - Dle Sborníku_04 - 01...'!J30</f>
        <v>23771.03</v>
      </c>
      <c r="AW64" s="96">
        <f>'01 - Dle Sborníku_04 - 01...'!J31</f>
        <v>0</v>
      </c>
      <c r="AX64" s="96">
        <f>'01 - Dle Sborníku_04 - 01...'!J32</f>
        <v>0</v>
      </c>
      <c r="AY64" s="96">
        <f>'01 - Dle Sborníku_04 - 01...'!J33</f>
        <v>0</v>
      </c>
      <c r="AZ64" s="96">
        <f>'01 - Dle Sborníku_04 - 01...'!F30</f>
        <v>113195.38</v>
      </c>
      <c r="BA64" s="96">
        <f>'01 - Dle Sborníku_04 - 01...'!F31</f>
        <v>0</v>
      </c>
      <c r="BB64" s="96">
        <f>'01 - Dle Sborníku_04 - 01...'!F32</f>
        <v>0</v>
      </c>
      <c r="BC64" s="96">
        <f>'01 - Dle Sborníku_04 - 01...'!F33</f>
        <v>0</v>
      </c>
      <c r="BD64" s="98">
        <f>'01 - Dle Sborníku_04 - 01...'!F34</f>
        <v>0</v>
      </c>
      <c r="BT64" s="99" t="s">
        <v>74</v>
      </c>
      <c r="BV64" s="99" t="s">
        <v>69</v>
      </c>
      <c r="BW64" s="99" t="s">
        <v>100</v>
      </c>
      <c r="BX64" s="99" t="s">
        <v>7</v>
      </c>
      <c r="CL64" s="99" t="s">
        <v>21</v>
      </c>
      <c r="CM64" s="99" t="s">
        <v>76</v>
      </c>
    </row>
    <row r="65" spans="1:91" s="5" customFormat="1" ht="37.5" customHeight="1" x14ac:dyDescent="0.3">
      <c r="A65" s="89" t="s">
        <v>71</v>
      </c>
      <c r="B65" s="90"/>
      <c r="C65" s="91"/>
      <c r="D65" s="276" t="s">
        <v>101</v>
      </c>
      <c r="E65" s="276"/>
      <c r="F65" s="276"/>
      <c r="G65" s="276"/>
      <c r="H65" s="276"/>
      <c r="I65" s="92"/>
      <c r="J65" s="276" t="s">
        <v>101</v>
      </c>
      <c r="K65" s="276"/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  <c r="AA65" s="276"/>
      <c r="AB65" s="276"/>
      <c r="AC65" s="276"/>
      <c r="AD65" s="276"/>
      <c r="AE65" s="276"/>
      <c r="AF65" s="276"/>
      <c r="AG65" s="274">
        <f>'02 - Dle URS_04 - 02 - Dl...'!J27</f>
        <v>53135.68</v>
      </c>
      <c r="AH65" s="275"/>
      <c r="AI65" s="275"/>
      <c r="AJ65" s="275"/>
      <c r="AK65" s="275"/>
      <c r="AL65" s="275"/>
      <c r="AM65" s="275"/>
      <c r="AN65" s="274">
        <f t="shared" si="0"/>
        <v>64294.17</v>
      </c>
      <c r="AO65" s="275"/>
      <c r="AP65" s="275"/>
      <c r="AQ65" s="93" t="s">
        <v>73</v>
      </c>
      <c r="AR65" s="94"/>
      <c r="AS65" s="95">
        <v>0</v>
      </c>
      <c r="AT65" s="96">
        <f t="shared" si="1"/>
        <v>11158.49</v>
      </c>
      <c r="AU65" s="97">
        <f>'02 - Dle URS_04 - 02 - Dl...'!P77</f>
        <v>0</v>
      </c>
      <c r="AV65" s="96">
        <f>'02 - Dle URS_04 - 02 - Dl...'!J30</f>
        <v>11158.49</v>
      </c>
      <c r="AW65" s="96">
        <f>'02 - Dle URS_04 - 02 - Dl...'!J31</f>
        <v>0</v>
      </c>
      <c r="AX65" s="96">
        <f>'02 - Dle URS_04 - 02 - Dl...'!J32</f>
        <v>0</v>
      </c>
      <c r="AY65" s="96">
        <f>'02 - Dle URS_04 - 02 - Dl...'!J33</f>
        <v>0</v>
      </c>
      <c r="AZ65" s="96">
        <f>'02 - Dle URS_04 - 02 - Dl...'!F30</f>
        <v>53135.68</v>
      </c>
      <c r="BA65" s="96">
        <f>'02 - Dle URS_04 - 02 - Dl...'!F31</f>
        <v>0</v>
      </c>
      <c r="BB65" s="96">
        <f>'02 - Dle URS_04 - 02 - Dl...'!F32</f>
        <v>0</v>
      </c>
      <c r="BC65" s="96">
        <f>'02 - Dle URS_04 - 02 - Dl...'!F33</f>
        <v>0</v>
      </c>
      <c r="BD65" s="98">
        <f>'02 - Dle URS_04 - 02 - Dl...'!F34</f>
        <v>0</v>
      </c>
      <c r="BT65" s="99" t="s">
        <v>74</v>
      </c>
      <c r="BV65" s="99" t="s">
        <v>69</v>
      </c>
      <c r="BW65" s="99" t="s">
        <v>102</v>
      </c>
      <c r="BX65" s="99" t="s">
        <v>7</v>
      </c>
      <c r="CL65" s="99" t="s">
        <v>21</v>
      </c>
      <c r="CM65" s="99" t="s">
        <v>76</v>
      </c>
    </row>
    <row r="66" spans="1:91" s="5" customFormat="1" ht="37.5" customHeight="1" x14ac:dyDescent="0.3">
      <c r="A66" s="89" t="s">
        <v>71</v>
      </c>
      <c r="B66" s="90"/>
      <c r="C66" s="91"/>
      <c r="D66" s="276" t="s">
        <v>103</v>
      </c>
      <c r="E66" s="276"/>
      <c r="F66" s="276"/>
      <c r="G66" s="276"/>
      <c r="H66" s="276"/>
      <c r="I66" s="92"/>
      <c r="J66" s="276" t="s">
        <v>103</v>
      </c>
      <c r="K66" s="276"/>
      <c r="L66" s="276"/>
      <c r="M66" s="276"/>
      <c r="N66" s="276"/>
      <c r="O66" s="276"/>
      <c r="P66" s="276"/>
      <c r="Q66" s="276"/>
      <c r="R66" s="276"/>
      <c r="S66" s="276"/>
      <c r="T66" s="276"/>
      <c r="U66" s="276"/>
      <c r="V66" s="276"/>
      <c r="W66" s="276"/>
      <c r="X66" s="276"/>
      <c r="Y66" s="276"/>
      <c r="Z66" s="276"/>
      <c r="AA66" s="276"/>
      <c r="AB66" s="276"/>
      <c r="AC66" s="276"/>
      <c r="AD66" s="276"/>
      <c r="AE66" s="276"/>
      <c r="AF66" s="276"/>
      <c r="AG66" s="274">
        <f>'03 - VRN_04 - 03 - VRN_04'!J27</f>
        <v>37879.599999999999</v>
      </c>
      <c r="AH66" s="275"/>
      <c r="AI66" s="275"/>
      <c r="AJ66" s="275"/>
      <c r="AK66" s="275"/>
      <c r="AL66" s="275"/>
      <c r="AM66" s="275"/>
      <c r="AN66" s="274">
        <f t="shared" si="0"/>
        <v>45834.32</v>
      </c>
      <c r="AO66" s="275"/>
      <c r="AP66" s="275"/>
      <c r="AQ66" s="93" t="s">
        <v>73</v>
      </c>
      <c r="AR66" s="94"/>
      <c r="AS66" s="95">
        <v>0</v>
      </c>
      <c r="AT66" s="96">
        <f t="shared" si="1"/>
        <v>7954.72</v>
      </c>
      <c r="AU66" s="97">
        <f>'03 - VRN_04 - 03 - VRN_04'!P81</f>
        <v>0</v>
      </c>
      <c r="AV66" s="96">
        <f>'03 - VRN_04 - 03 - VRN_04'!J30</f>
        <v>7954.72</v>
      </c>
      <c r="AW66" s="96">
        <f>'03 - VRN_04 - 03 - VRN_04'!J31</f>
        <v>0</v>
      </c>
      <c r="AX66" s="96">
        <f>'03 - VRN_04 - 03 - VRN_04'!J32</f>
        <v>0</v>
      </c>
      <c r="AY66" s="96">
        <f>'03 - VRN_04 - 03 - VRN_04'!J33</f>
        <v>0</v>
      </c>
      <c r="AZ66" s="96">
        <f>'03 - VRN_04 - 03 - VRN_04'!F30</f>
        <v>37879.599999999999</v>
      </c>
      <c r="BA66" s="96">
        <f>'03 - VRN_04 - 03 - VRN_04'!F31</f>
        <v>0</v>
      </c>
      <c r="BB66" s="96">
        <f>'03 - VRN_04 - 03 - VRN_04'!F32</f>
        <v>0</v>
      </c>
      <c r="BC66" s="96">
        <f>'03 - VRN_04 - 03 - VRN_04'!F33</f>
        <v>0</v>
      </c>
      <c r="BD66" s="98">
        <f>'03 - VRN_04 - 03 - VRN_04'!F34</f>
        <v>0</v>
      </c>
      <c r="BT66" s="99" t="s">
        <v>74</v>
      </c>
      <c r="BV66" s="99" t="s">
        <v>69</v>
      </c>
      <c r="BW66" s="99" t="s">
        <v>104</v>
      </c>
      <c r="BX66" s="99" t="s">
        <v>7</v>
      </c>
      <c r="CL66" s="99" t="s">
        <v>21</v>
      </c>
      <c r="CM66" s="99" t="s">
        <v>76</v>
      </c>
    </row>
    <row r="67" spans="1:91" s="5" customFormat="1" ht="53.25" customHeight="1" x14ac:dyDescent="0.3">
      <c r="A67" s="89" t="s">
        <v>71</v>
      </c>
      <c r="B67" s="90"/>
      <c r="C67" s="91"/>
      <c r="D67" s="276" t="s">
        <v>105</v>
      </c>
      <c r="E67" s="276"/>
      <c r="F67" s="276"/>
      <c r="G67" s="276"/>
      <c r="H67" s="276"/>
      <c r="I67" s="92"/>
      <c r="J67" s="276" t="s">
        <v>105</v>
      </c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  <c r="AA67" s="276"/>
      <c r="AB67" s="276"/>
      <c r="AC67" s="276"/>
      <c r="AD67" s="276"/>
      <c r="AE67" s="276"/>
      <c r="AF67" s="276"/>
      <c r="AG67" s="274">
        <f>'01 - Dle Sborníku_05 - 01...'!J27</f>
        <v>113195.38</v>
      </c>
      <c r="AH67" s="275"/>
      <c r="AI67" s="275"/>
      <c r="AJ67" s="275"/>
      <c r="AK67" s="275"/>
      <c r="AL67" s="275"/>
      <c r="AM67" s="275"/>
      <c r="AN67" s="274">
        <f t="shared" si="0"/>
        <v>136966.41</v>
      </c>
      <c r="AO67" s="275"/>
      <c r="AP67" s="275"/>
      <c r="AQ67" s="93" t="s">
        <v>73</v>
      </c>
      <c r="AR67" s="94"/>
      <c r="AS67" s="95">
        <v>0</v>
      </c>
      <c r="AT67" s="96">
        <f t="shared" si="1"/>
        <v>23771.03</v>
      </c>
      <c r="AU67" s="97">
        <f>'01 - Dle Sborníku_05 - 01...'!P78</f>
        <v>0</v>
      </c>
      <c r="AV67" s="96">
        <f>'01 - Dle Sborníku_05 - 01...'!J30</f>
        <v>23771.03</v>
      </c>
      <c r="AW67" s="96">
        <f>'01 - Dle Sborníku_05 - 01...'!J31</f>
        <v>0</v>
      </c>
      <c r="AX67" s="96">
        <f>'01 - Dle Sborníku_05 - 01...'!J32</f>
        <v>0</v>
      </c>
      <c r="AY67" s="96">
        <f>'01 - Dle Sborníku_05 - 01...'!J33</f>
        <v>0</v>
      </c>
      <c r="AZ67" s="96">
        <f>'01 - Dle Sborníku_05 - 01...'!F30</f>
        <v>113195.38</v>
      </c>
      <c r="BA67" s="96">
        <f>'01 - Dle Sborníku_05 - 01...'!F31</f>
        <v>0</v>
      </c>
      <c r="BB67" s="96">
        <f>'01 - Dle Sborníku_05 - 01...'!F32</f>
        <v>0</v>
      </c>
      <c r="BC67" s="96">
        <f>'01 - Dle Sborníku_05 - 01...'!F33</f>
        <v>0</v>
      </c>
      <c r="BD67" s="98">
        <f>'01 - Dle Sborníku_05 - 01...'!F34</f>
        <v>0</v>
      </c>
      <c r="BT67" s="99" t="s">
        <v>74</v>
      </c>
      <c r="BV67" s="99" t="s">
        <v>69</v>
      </c>
      <c r="BW67" s="99" t="s">
        <v>106</v>
      </c>
      <c r="BX67" s="99" t="s">
        <v>7</v>
      </c>
      <c r="CL67" s="99" t="s">
        <v>21</v>
      </c>
      <c r="CM67" s="99" t="s">
        <v>76</v>
      </c>
    </row>
    <row r="68" spans="1:91" s="5" customFormat="1" ht="37.5" customHeight="1" x14ac:dyDescent="0.3">
      <c r="A68" s="89" t="s">
        <v>71</v>
      </c>
      <c r="B68" s="90"/>
      <c r="C68" s="91"/>
      <c r="D68" s="276" t="s">
        <v>107</v>
      </c>
      <c r="E68" s="276"/>
      <c r="F68" s="276"/>
      <c r="G68" s="276"/>
      <c r="H68" s="276"/>
      <c r="I68" s="92"/>
      <c r="J68" s="276" t="s">
        <v>107</v>
      </c>
      <c r="K68" s="276"/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  <c r="AA68" s="276"/>
      <c r="AB68" s="276"/>
      <c r="AC68" s="276"/>
      <c r="AD68" s="276"/>
      <c r="AE68" s="276"/>
      <c r="AF68" s="276"/>
      <c r="AG68" s="274">
        <f>'02 - Dle URS_05 - 02 - Dl...'!J27</f>
        <v>53135.68</v>
      </c>
      <c r="AH68" s="275"/>
      <c r="AI68" s="275"/>
      <c r="AJ68" s="275"/>
      <c r="AK68" s="275"/>
      <c r="AL68" s="275"/>
      <c r="AM68" s="275"/>
      <c r="AN68" s="274">
        <f t="shared" si="0"/>
        <v>64294.17</v>
      </c>
      <c r="AO68" s="275"/>
      <c r="AP68" s="275"/>
      <c r="AQ68" s="93" t="s">
        <v>73</v>
      </c>
      <c r="AR68" s="94"/>
      <c r="AS68" s="95">
        <v>0</v>
      </c>
      <c r="AT68" s="96">
        <f t="shared" si="1"/>
        <v>11158.49</v>
      </c>
      <c r="AU68" s="97">
        <f>'02 - Dle URS_05 - 02 - Dl...'!P77</f>
        <v>0</v>
      </c>
      <c r="AV68" s="96">
        <f>'02 - Dle URS_05 - 02 - Dl...'!J30</f>
        <v>11158.49</v>
      </c>
      <c r="AW68" s="96">
        <f>'02 - Dle URS_05 - 02 - Dl...'!J31</f>
        <v>0</v>
      </c>
      <c r="AX68" s="96">
        <f>'02 - Dle URS_05 - 02 - Dl...'!J32</f>
        <v>0</v>
      </c>
      <c r="AY68" s="96">
        <f>'02 - Dle URS_05 - 02 - Dl...'!J33</f>
        <v>0</v>
      </c>
      <c r="AZ68" s="96">
        <f>'02 - Dle URS_05 - 02 - Dl...'!F30</f>
        <v>53135.68</v>
      </c>
      <c r="BA68" s="96">
        <f>'02 - Dle URS_05 - 02 - Dl...'!F31</f>
        <v>0</v>
      </c>
      <c r="BB68" s="96">
        <f>'02 - Dle URS_05 - 02 - Dl...'!F32</f>
        <v>0</v>
      </c>
      <c r="BC68" s="96">
        <f>'02 - Dle URS_05 - 02 - Dl...'!F33</f>
        <v>0</v>
      </c>
      <c r="BD68" s="98">
        <f>'02 - Dle URS_05 - 02 - Dl...'!F34</f>
        <v>0</v>
      </c>
      <c r="BT68" s="99" t="s">
        <v>74</v>
      </c>
      <c r="BV68" s="99" t="s">
        <v>69</v>
      </c>
      <c r="BW68" s="99" t="s">
        <v>108</v>
      </c>
      <c r="BX68" s="99" t="s">
        <v>7</v>
      </c>
      <c r="CL68" s="99" t="s">
        <v>21</v>
      </c>
      <c r="CM68" s="99" t="s">
        <v>76</v>
      </c>
    </row>
    <row r="69" spans="1:91" s="5" customFormat="1" ht="37.5" customHeight="1" x14ac:dyDescent="0.3">
      <c r="A69" s="89" t="s">
        <v>71</v>
      </c>
      <c r="B69" s="90"/>
      <c r="C69" s="91"/>
      <c r="D69" s="276" t="s">
        <v>109</v>
      </c>
      <c r="E69" s="276"/>
      <c r="F69" s="276"/>
      <c r="G69" s="276"/>
      <c r="H69" s="276"/>
      <c r="I69" s="92"/>
      <c r="J69" s="276" t="s">
        <v>109</v>
      </c>
      <c r="K69" s="276"/>
      <c r="L69" s="276"/>
      <c r="M69" s="276"/>
      <c r="N69" s="276"/>
      <c r="O69" s="276"/>
      <c r="P69" s="276"/>
      <c r="Q69" s="276"/>
      <c r="R69" s="276"/>
      <c r="S69" s="276"/>
      <c r="T69" s="276"/>
      <c r="U69" s="276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4">
        <f>'03 - VRN_05 - 03 - VRN_05'!J27</f>
        <v>37838</v>
      </c>
      <c r="AH69" s="275"/>
      <c r="AI69" s="275"/>
      <c r="AJ69" s="275"/>
      <c r="AK69" s="275"/>
      <c r="AL69" s="275"/>
      <c r="AM69" s="275"/>
      <c r="AN69" s="274">
        <f t="shared" si="0"/>
        <v>45783.979999999996</v>
      </c>
      <c r="AO69" s="275"/>
      <c r="AP69" s="275"/>
      <c r="AQ69" s="93" t="s">
        <v>73</v>
      </c>
      <c r="AR69" s="94"/>
      <c r="AS69" s="95">
        <v>0</v>
      </c>
      <c r="AT69" s="96">
        <f t="shared" si="1"/>
        <v>7945.98</v>
      </c>
      <c r="AU69" s="97">
        <f>'03 - VRN_05 - 03 - VRN_05'!P81</f>
        <v>0</v>
      </c>
      <c r="AV69" s="96">
        <f>'03 - VRN_05 - 03 - VRN_05'!J30</f>
        <v>7945.98</v>
      </c>
      <c r="AW69" s="96">
        <f>'03 - VRN_05 - 03 - VRN_05'!J31</f>
        <v>0</v>
      </c>
      <c r="AX69" s="96">
        <f>'03 - VRN_05 - 03 - VRN_05'!J32</f>
        <v>0</v>
      </c>
      <c r="AY69" s="96">
        <f>'03 - VRN_05 - 03 - VRN_05'!J33</f>
        <v>0</v>
      </c>
      <c r="AZ69" s="96">
        <f>'03 - VRN_05 - 03 - VRN_05'!F30</f>
        <v>37838</v>
      </c>
      <c r="BA69" s="96">
        <f>'03 - VRN_05 - 03 - VRN_05'!F31</f>
        <v>0</v>
      </c>
      <c r="BB69" s="96">
        <f>'03 - VRN_05 - 03 - VRN_05'!F32</f>
        <v>0</v>
      </c>
      <c r="BC69" s="96">
        <f>'03 - VRN_05 - 03 - VRN_05'!F33</f>
        <v>0</v>
      </c>
      <c r="BD69" s="98">
        <f>'03 - VRN_05 - 03 - VRN_05'!F34</f>
        <v>0</v>
      </c>
      <c r="BT69" s="99" t="s">
        <v>74</v>
      </c>
      <c r="BV69" s="99" t="s">
        <v>69</v>
      </c>
      <c r="BW69" s="99" t="s">
        <v>110</v>
      </c>
      <c r="BX69" s="99" t="s">
        <v>7</v>
      </c>
      <c r="CL69" s="99" t="s">
        <v>21</v>
      </c>
      <c r="CM69" s="99" t="s">
        <v>76</v>
      </c>
    </row>
    <row r="70" spans="1:91" s="5" customFormat="1" ht="53.25" customHeight="1" x14ac:dyDescent="0.3">
      <c r="A70" s="89" t="s">
        <v>71</v>
      </c>
      <c r="B70" s="90"/>
      <c r="C70" s="91"/>
      <c r="D70" s="276" t="s">
        <v>111</v>
      </c>
      <c r="E70" s="276"/>
      <c r="F70" s="276"/>
      <c r="G70" s="276"/>
      <c r="H70" s="276"/>
      <c r="I70" s="92"/>
      <c r="J70" s="276" t="s">
        <v>111</v>
      </c>
      <c r="K70" s="276"/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  <c r="AA70" s="276"/>
      <c r="AB70" s="276"/>
      <c r="AC70" s="276"/>
      <c r="AD70" s="276"/>
      <c r="AE70" s="276"/>
      <c r="AF70" s="276"/>
      <c r="AG70" s="274">
        <f>'01 - Dle Sborníku_06 - 01...'!J27</f>
        <v>113195.38</v>
      </c>
      <c r="AH70" s="275"/>
      <c r="AI70" s="275"/>
      <c r="AJ70" s="275"/>
      <c r="AK70" s="275"/>
      <c r="AL70" s="275"/>
      <c r="AM70" s="275"/>
      <c r="AN70" s="274">
        <f t="shared" si="0"/>
        <v>136966.41</v>
      </c>
      <c r="AO70" s="275"/>
      <c r="AP70" s="275"/>
      <c r="AQ70" s="93" t="s">
        <v>73</v>
      </c>
      <c r="AR70" s="94"/>
      <c r="AS70" s="95">
        <v>0</v>
      </c>
      <c r="AT70" s="96">
        <f t="shared" si="1"/>
        <v>23771.03</v>
      </c>
      <c r="AU70" s="97">
        <f>'01 - Dle Sborníku_06 - 01...'!P78</f>
        <v>0</v>
      </c>
      <c r="AV70" s="96">
        <f>'01 - Dle Sborníku_06 - 01...'!J30</f>
        <v>23771.03</v>
      </c>
      <c r="AW70" s="96">
        <f>'01 - Dle Sborníku_06 - 01...'!J31</f>
        <v>0</v>
      </c>
      <c r="AX70" s="96">
        <f>'01 - Dle Sborníku_06 - 01...'!J32</f>
        <v>0</v>
      </c>
      <c r="AY70" s="96">
        <f>'01 - Dle Sborníku_06 - 01...'!J33</f>
        <v>0</v>
      </c>
      <c r="AZ70" s="96">
        <f>'01 - Dle Sborníku_06 - 01...'!F30</f>
        <v>113195.38</v>
      </c>
      <c r="BA70" s="96">
        <f>'01 - Dle Sborníku_06 - 01...'!F31</f>
        <v>0</v>
      </c>
      <c r="BB70" s="96">
        <f>'01 - Dle Sborníku_06 - 01...'!F32</f>
        <v>0</v>
      </c>
      <c r="BC70" s="96">
        <f>'01 - Dle Sborníku_06 - 01...'!F33</f>
        <v>0</v>
      </c>
      <c r="BD70" s="98">
        <f>'01 - Dle Sborníku_06 - 01...'!F34</f>
        <v>0</v>
      </c>
      <c r="BT70" s="99" t="s">
        <v>74</v>
      </c>
      <c r="BV70" s="99" t="s">
        <v>69</v>
      </c>
      <c r="BW70" s="99" t="s">
        <v>112</v>
      </c>
      <c r="BX70" s="99" t="s">
        <v>7</v>
      </c>
      <c r="CL70" s="99" t="s">
        <v>21</v>
      </c>
      <c r="CM70" s="99" t="s">
        <v>76</v>
      </c>
    </row>
    <row r="71" spans="1:91" s="5" customFormat="1" ht="37.5" customHeight="1" x14ac:dyDescent="0.3">
      <c r="A71" s="89" t="s">
        <v>71</v>
      </c>
      <c r="B71" s="90"/>
      <c r="C71" s="91"/>
      <c r="D71" s="276" t="s">
        <v>113</v>
      </c>
      <c r="E71" s="276"/>
      <c r="F71" s="276"/>
      <c r="G71" s="276"/>
      <c r="H71" s="276"/>
      <c r="I71" s="92"/>
      <c r="J71" s="276" t="s">
        <v>113</v>
      </c>
      <c r="K71" s="276"/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  <c r="AA71" s="276"/>
      <c r="AB71" s="276"/>
      <c r="AC71" s="276"/>
      <c r="AD71" s="276"/>
      <c r="AE71" s="276"/>
      <c r="AF71" s="276"/>
      <c r="AG71" s="274">
        <f>'02 - Dle URS_06 - 02 - Dl...'!J27</f>
        <v>53135.68</v>
      </c>
      <c r="AH71" s="275"/>
      <c r="AI71" s="275"/>
      <c r="AJ71" s="275"/>
      <c r="AK71" s="275"/>
      <c r="AL71" s="275"/>
      <c r="AM71" s="275"/>
      <c r="AN71" s="274">
        <f t="shared" si="0"/>
        <v>64294.17</v>
      </c>
      <c r="AO71" s="275"/>
      <c r="AP71" s="275"/>
      <c r="AQ71" s="93" t="s">
        <v>73</v>
      </c>
      <c r="AR71" s="94"/>
      <c r="AS71" s="95">
        <v>0</v>
      </c>
      <c r="AT71" s="96">
        <f t="shared" si="1"/>
        <v>11158.49</v>
      </c>
      <c r="AU71" s="97">
        <f>'02 - Dle URS_06 - 02 - Dl...'!P77</f>
        <v>0</v>
      </c>
      <c r="AV71" s="96">
        <f>'02 - Dle URS_06 - 02 - Dl...'!J30</f>
        <v>11158.49</v>
      </c>
      <c r="AW71" s="96">
        <f>'02 - Dle URS_06 - 02 - Dl...'!J31</f>
        <v>0</v>
      </c>
      <c r="AX71" s="96">
        <f>'02 - Dle URS_06 - 02 - Dl...'!J32</f>
        <v>0</v>
      </c>
      <c r="AY71" s="96">
        <f>'02 - Dle URS_06 - 02 - Dl...'!J33</f>
        <v>0</v>
      </c>
      <c r="AZ71" s="96">
        <f>'02 - Dle URS_06 - 02 - Dl...'!F30</f>
        <v>53135.68</v>
      </c>
      <c r="BA71" s="96">
        <f>'02 - Dle URS_06 - 02 - Dl...'!F31</f>
        <v>0</v>
      </c>
      <c r="BB71" s="96">
        <f>'02 - Dle URS_06 - 02 - Dl...'!F32</f>
        <v>0</v>
      </c>
      <c r="BC71" s="96">
        <f>'02 - Dle URS_06 - 02 - Dl...'!F33</f>
        <v>0</v>
      </c>
      <c r="BD71" s="98">
        <f>'02 - Dle URS_06 - 02 - Dl...'!F34</f>
        <v>0</v>
      </c>
      <c r="BT71" s="99" t="s">
        <v>74</v>
      </c>
      <c r="BV71" s="99" t="s">
        <v>69</v>
      </c>
      <c r="BW71" s="99" t="s">
        <v>114</v>
      </c>
      <c r="BX71" s="99" t="s">
        <v>7</v>
      </c>
      <c r="CL71" s="99" t="s">
        <v>21</v>
      </c>
      <c r="CM71" s="99" t="s">
        <v>76</v>
      </c>
    </row>
    <row r="72" spans="1:91" s="5" customFormat="1" ht="37.5" customHeight="1" x14ac:dyDescent="0.3">
      <c r="A72" s="89" t="s">
        <v>71</v>
      </c>
      <c r="B72" s="90"/>
      <c r="C72" s="91"/>
      <c r="D72" s="276" t="s">
        <v>115</v>
      </c>
      <c r="E72" s="276"/>
      <c r="F72" s="276"/>
      <c r="G72" s="276"/>
      <c r="H72" s="276"/>
      <c r="I72" s="92"/>
      <c r="J72" s="276" t="s">
        <v>115</v>
      </c>
      <c r="K72" s="276"/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  <c r="Z72" s="276"/>
      <c r="AA72" s="276"/>
      <c r="AB72" s="276"/>
      <c r="AC72" s="276"/>
      <c r="AD72" s="276"/>
      <c r="AE72" s="276"/>
      <c r="AF72" s="276"/>
      <c r="AG72" s="274">
        <f>'03 - VRN_06 - 03 - VRN_06'!J27</f>
        <v>34406</v>
      </c>
      <c r="AH72" s="275"/>
      <c r="AI72" s="275"/>
      <c r="AJ72" s="275"/>
      <c r="AK72" s="275"/>
      <c r="AL72" s="275"/>
      <c r="AM72" s="275"/>
      <c r="AN72" s="274">
        <f t="shared" si="0"/>
        <v>41631.26</v>
      </c>
      <c r="AO72" s="275"/>
      <c r="AP72" s="275"/>
      <c r="AQ72" s="93" t="s">
        <v>73</v>
      </c>
      <c r="AR72" s="94"/>
      <c r="AS72" s="95">
        <v>0</v>
      </c>
      <c r="AT72" s="96">
        <f t="shared" si="1"/>
        <v>7225.26</v>
      </c>
      <c r="AU72" s="97">
        <f>'03 - VRN_06 - 03 - VRN_06'!P81</f>
        <v>0</v>
      </c>
      <c r="AV72" s="96">
        <f>'03 - VRN_06 - 03 - VRN_06'!J30</f>
        <v>7225.26</v>
      </c>
      <c r="AW72" s="96">
        <f>'03 - VRN_06 - 03 - VRN_06'!J31</f>
        <v>0</v>
      </c>
      <c r="AX72" s="96">
        <f>'03 - VRN_06 - 03 - VRN_06'!J32</f>
        <v>0</v>
      </c>
      <c r="AY72" s="96">
        <f>'03 - VRN_06 - 03 - VRN_06'!J33</f>
        <v>0</v>
      </c>
      <c r="AZ72" s="96">
        <f>'03 - VRN_06 - 03 - VRN_06'!F30</f>
        <v>34406</v>
      </c>
      <c r="BA72" s="96">
        <f>'03 - VRN_06 - 03 - VRN_06'!F31</f>
        <v>0</v>
      </c>
      <c r="BB72" s="96">
        <f>'03 - VRN_06 - 03 - VRN_06'!F32</f>
        <v>0</v>
      </c>
      <c r="BC72" s="96">
        <f>'03 - VRN_06 - 03 - VRN_06'!F33</f>
        <v>0</v>
      </c>
      <c r="BD72" s="98">
        <f>'03 - VRN_06 - 03 - VRN_06'!F34</f>
        <v>0</v>
      </c>
      <c r="BT72" s="99" t="s">
        <v>74</v>
      </c>
      <c r="BV72" s="99" t="s">
        <v>69</v>
      </c>
      <c r="BW72" s="99" t="s">
        <v>116</v>
      </c>
      <c r="BX72" s="99" t="s">
        <v>7</v>
      </c>
      <c r="CL72" s="99" t="s">
        <v>21</v>
      </c>
      <c r="CM72" s="99" t="s">
        <v>76</v>
      </c>
    </row>
    <row r="73" spans="1:91" s="5" customFormat="1" ht="53.25" customHeight="1" x14ac:dyDescent="0.3">
      <c r="A73" s="89" t="s">
        <v>71</v>
      </c>
      <c r="B73" s="90"/>
      <c r="C73" s="91"/>
      <c r="D73" s="276" t="s">
        <v>117</v>
      </c>
      <c r="E73" s="276"/>
      <c r="F73" s="276"/>
      <c r="G73" s="276"/>
      <c r="H73" s="276"/>
      <c r="I73" s="92"/>
      <c r="J73" s="276" t="s">
        <v>117</v>
      </c>
      <c r="K73" s="276"/>
      <c r="L73" s="276"/>
      <c r="M73" s="276"/>
      <c r="N73" s="276"/>
      <c r="O73" s="276"/>
      <c r="P73" s="276"/>
      <c r="Q73" s="276"/>
      <c r="R73" s="276"/>
      <c r="S73" s="276"/>
      <c r="T73" s="276"/>
      <c r="U73" s="276"/>
      <c r="V73" s="276"/>
      <c r="W73" s="276"/>
      <c r="X73" s="276"/>
      <c r="Y73" s="276"/>
      <c r="Z73" s="276"/>
      <c r="AA73" s="276"/>
      <c r="AB73" s="276"/>
      <c r="AC73" s="276"/>
      <c r="AD73" s="276"/>
      <c r="AE73" s="276"/>
      <c r="AF73" s="276"/>
      <c r="AG73" s="274">
        <f>'01 - Dle Sborníku_07 - 01...'!J27</f>
        <v>113195.38</v>
      </c>
      <c r="AH73" s="275"/>
      <c r="AI73" s="275"/>
      <c r="AJ73" s="275"/>
      <c r="AK73" s="275"/>
      <c r="AL73" s="275"/>
      <c r="AM73" s="275"/>
      <c r="AN73" s="274">
        <f t="shared" si="0"/>
        <v>136966.41</v>
      </c>
      <c r="AO73" s="275"/>
      <c r="AP73" s="275"/>
      <c r="AQ73" s="93" t="s">
        <v>73</v>
      </c>
      <c r="AR73" s="94"/>
      <c r="AS73" s="95">
        <v>0</v>
      </c>
      <c r="AT73" s="96">
        <f t="shared" si="1"/>
        <v>23771.03</v>
      </c>
      <c r="AU73" s="97">
        <f>'01 - Dle Sborníku_07 - 01...'!P78</f>
        <v>0</v>
      </c>
      <c r="AV73" s="96">
        <f>'01 - Dle Sborníku_07 - 01...'!J30</f>
        <v>23771.03</v>
      </c>
      <c r="AW73" s="96">
        <f>'01 - Dle Sborníku_07 - 01...'!J31</f>
        <v>0</v>
      </c>
      <c r="AX73" s="96">
        <f>'01 - Dle Sborníku_07 - 01...'!J32</f>
        <v>0</v>
      </c>
      <c r="AY73" s="96">
        <f>'01 - Dle Sborníku_07 - 01...'!J33</f>
        <v>0</v>
      </c>
      <c r="AZ73" s="96">
        <f>'01 - Dle Sborníku_07 - 01...'!F30</f>
        <v>113195.38</v>
      </c>
      <c r="BA73" s="96">
        <f>'01 - Dle Sborníku_07 - 01...'!F31</f>
        <v>0</v>
      </c>
      <c r="BB73" s="96">
        <f>'01 - Dle Sborníku_07 - 01...'!F32</f>
        <v>0</v>
      </c>
      <c r="BC73" s="96">
        <f>'01 - Dle Sborníku_07 - 01...'!F33</f>
        <v>0</v>
      </c>
      <c r="BD73" s="98">
        <f>'01 - Dle Sborníku_07 - 01...'!F34</f>
        <v>0</v>
      </c>
      <c r="BT73" s="99" t="s">
        <v>74</v>
      </c>
      <c r="BV73" s="99" t="s">
        <v>69</v>
      </c>
      <c r="BW73" s="99" t="s">
        <v>118</v>
      </c>
      <c r="BX73" s="99" t="s">
        <v>7</v>
      </c>
      <c r="CL73" s="99" t="s">
        <v>21</v>
      </c>
      <c r="CM73" s="99" t="s">
        <v>76</v>
      </c>
    </row>
    <row r="74" spans="1:91" s="5" customFormat="1" ht="37.5" customHeight="1" x14ac:dyDescent="0.3">
      <c r="A74" s="89" t="s">
        <v>71</v>
      </c>
      <c r="B74" s="90"/>
      <c r="C74" s="91"/>
      <c r="D74" s="276" t="s">
        <v>119</v>
      </c>
      <c r="E74" s="276"/>
      <c r="F74" s="276"/>
      <c r="G74" s="276"/>
      <c r="H74" s="276"/>
      <c r="I74" s="92"/>
      <c r="J74" s="276" t="s">
        <v>119</v>
      </c>
      <c r="K74" s="276"/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  <c r="AA74" s="276"/>
      <c r="AB74" s="276"/>
      <c r="AC74" s="276"/>
      <c r="AD74" s="276"/>
      <c r="AE74" s="276"/>
      <c r="AF74" s="276"/>
      <c r="AG74" s="274">
        <f>'02 - Dle URS_07 - 02 - Dl...'!J27</f>
        <v>53135.68</v>
      </c>
      <c r="AH74" s="275"/>
      <c r="AI74" s="275"/>
      <c r="AJ74" s="275"/>
      <c r="AK74" s="275"/>
      <c r="AL74" s="275"/>
      <c r="AM74" s="275"/>
      <c r="AN74" s="274">
        <f t="shared" si="0"/>
        <v>64294.17</v>
      </c>
      <c r="AO74" s="275"/>
      <c r="AP74" s="275"/>
      <c r="AQ74" s="93" t="s">
        <v>73</v>
      </c>
      <c r="AR74" s="94"/>
      <c r="AS74" s="95">
        <v>0</v>
      </c>
      <c r="AT74" s="96">
        <f t="shared" si="1"/>
        <v>11158.49</v>
      </c>
      <c r="AU74" s="97">
        <f>'02 - Dle URS_07 - 02 - Dl...'!P77</f>
        <v>0</v>
      </c>
      <c r="AV74" s="96">
        <f>'02 - Dle URS_07 - 02 - Dl...'!J30</f>
        <v>11158.49</v>
      </c>
      <c r="AW74" s="96">
        <f>'02 - Dle URS_07 - 02 - Dl...'!J31</f>
        <v>0</v>
      </c>
      <c r="AX74" s="96">
        <f>'02 - Dle URS_07 - 02 - Dl...'!J32</f>
        <v>0</v>
      </c>
      <c r="AY74" s="96">
        <f>'02 - Dle URS_07 - 02 - Dl...'!J33</f>
        <v>0</v>
      </c>
      <c r="AZ74" s="96">
        <f>'02 - Dle URS_07 - 02 - Dl...'!F30</f>
        <v>53135.68</v>
      </c>
      <c r="BA74" s="96">
        <f>'02 - Dle URS_07 - 02 - Dl...'!F31</f>
        <v>0</v>
      </c>
      <c r="BB74" s="96">
        <f>'02 - Dle URS_07 - 02 - Dl...'!F32</f>
        <v>0</v>
      </c>
      <c r="BC74" s="96">
        <f>'02 - Dle URS_07 - 02 - Dl...'!F33</f>
        <v>0</v>
      </c>
      <c r="BD74" s="98">
        <f>'02 - Dle URS_07 - 02 - Dl...'!F34</f>
        <v>0</v>
      </c>
      <c r="BT74" s="99" t="s">
        <v>74</v>
      </c>
      <c r="BV74" s="99" t="s">
        <v>69</v>
      </c>
      <c r="BW74" s="99" t="s">
        <v>120</v>
      </c>
      <c r="BX74" s="99" t="s">
        <v>7</v>
      </c>
      <c r="CL74" s="99" t="s">
        <v>21</v>
      </c>
      <c r="CM74" s="99" t="s">
        <v>76</v>
      </c>
    </row>
    <row r="75" spans="1:91" s="5" customFormat="1" ht="37.5" customHeight="1" x14ac:dyDescent="0.3">
      <c r="A75" s="89" t="s">
        <v>71</v>
      </c>
      <c r="B75" s="90"/>
      <c r="C75" s="91"/>
      <c r="D75" s="276" t="s">
        <v>121</v>
      </c>
      <c r="E75" s="276"/>
      <c r="F75" s="276"/>
      <c r="G75" s="276"/>
      <c r="H75" s="276"/>
      <c r="I75" s="92"/>
      <c r="J75" s="276" t="s">
        <v>121</v>
      </c>
      <c r="K75" s="276"/>
      <c r="L75" s="276"/>
      <c r="M75" s="276"/>
      <c r="N75" s="276"/>
      <c r="O75" s="276"/>
      <c r="P75" s="276"/>
      <c r="Q75" s="276"/>
      <c r="R75" s="276"/>
      <c r="S75" s="276"/>
      <c r="T75" s="276"/>
      <c r="U75" s="276"/>
      <c r="V75" s="276"/>
      <c r="W75" s="276"/>
      <c r="X75" s="276"/>
      <c r="Y75" s="276"/>
      <c r="Z75" s="276"/>
      <c r="AA75" s="276"/>
      <c r="AB75" s="276"/>
      <c r="AC75" s="276"/>
      <c r="AD75" s="276"/>
      <c r="AE75" s="276"/>
      <c r="AF75" s="276"/>
      <c r="AG75" s="274">
        <f>'03 - VRN_07 - 03 - VRN_07'!J27</f>
        <v>36194.800000000003</v>
      </c>
      <c r="AH75" s="275"/>
      <c r="AI75" s="275"/>
      <c r="AJ75" s="275"/>
      <c r="AK75" s="275"/>
      <c r="AL75" s="275"/>
      <c r="AM75" s="275"/>
      <c r="AN75" s="274">
        <f t="shared" si="0"/>
        <v>43795.710000000006</v>
      </c>
      <c r="AO75" s="275"/>
      <c r="AP75" s="275"/>
      <c r="AQ75" s="93" t="s">
        <v>73</v>
      </c>
      <c r="AR75" s="94"/>
      <c r="AS75" s="95">
        <v>0</v>
      </c>
      <c r="AT75" s="96">
        <f t="shared" si="1"/>
        <v>7600.91</v>
      </c>
      <c r="AU75" s="97">
        <f>'03 - VRN_07 - 03 - VRN_07'!P81</f>
        <v>0</v>
      </c>
      <c r="AV75" s="96">
        <f>'03 - VRN_07 - 03 - VRN_07'!J30</f>
        <v>7600.91</v>
      </c>
      <c r="AW75" s="96">
        <f>'03 - VRN_07 - 03 - VRN_07'!J31</f>
        <v>0</v>
      </c>
      <c r="AX75" s="96">
        <f>'03 - VRN_07 - 03 - VRN_07'!J32</f>
        <v>0</v>
      </c>
      <c r="AY75" s="96">
        <f>'03 - VRN_07 - 03 - VRN_07'!J33</f>
        <v>0</v>
      </c>
      <c r="AZ75" s="96">
        <f>'03 - VRN_07 - 03 - VRN_07'!F30</f>
        <v>36194.800000000003</v>
      </c>
      <c r="BA75" s="96">
        <f>'03 - VRN_07 - 03 - VRN_07'!F31</f>
        <v>0</v>
      </c>
      <c r="BB75" s="96">
        <f>'03 - VRN_07 - 03 - VRN_07'!F32</f>
        <v>0</v>
      </c>
      <c r="BC75" s="96">
        <f>'03 - VRN_07 - 03 - VRN_07'!F33</f>
        <v>0</v>
      </c>
      <c r="BD75" s="98">
        <f>'03 - VRN_07 - 03 - VRN_07'!F34</f>
        <v>0</v>
      </c>
      <c r="BT75" s="99" t="s">
        <v>74</v>
      </c>
      <c r="BV75" s="99" t="s">
        <v>69</v>
      </c>
      <c r="BW75" s="99" t="s">
        <v>122</v>
      </c>
      <c r="BX75" s="99" t="s">
        <v>7</v>
      </c>
      <c r="CL75" s="99" t="s">
        <v>21</v>
      </c>
      <c r="CM75" s="99" t="s">
        <v>76</v>
      </c>
    </row>
    <row r="76" spans="1:91" s="5" customFormat="1" ht="53.25" customHeight="1" x14ac:dyDescent="0.3">
      <c r="A76" s="89" t="s">
        <v>71</v>
      </c>
      <c r="B76" s="90"/>
      <c r="C76" s="91"/>
      <c r="D76" s="276" t="s">
        <v>123</v>
      </c>
      <c r="E76" s="276"/>
      <c r="F76" s="276"/>
      <c r="G76" s="276"/>
      <c r="H76" s="276"/>
      <c r="I76" s="92"/>
      <c r="J76" s="276" t="s">
        <v>123</v>
      </c>
      <c r="K76" s="276"/>
      <c r="L76" s="276"/>
      <c r="M76" s="276"/>
      <c r="N76" s="276"/>
      <c r="O76" s="276"/>
      <c r="P76" s="276"/>
      <c r="Q76" s="276"/>
      <c r="R76" s="276"/>
      <c r="S76" s="276"/>
      <c r="T76" s="276"/>
      <c r="U76" s="276"/>
      <c r="V76" s="276"/>
      <c r="W76" s="276"/>
      <c r="X76" s="276"/>
      <c r="Y76" s="276"/>
      <c r="Z76" s="276"/>
      <c r="AA76" s="276"/>
      <c r="AB76" s="276"/>
      <c r="AC76" s="276"/>
      <c r="AD76" s="276"/>
      <c r="AE76" s="276"/>
      <c r="AF76" s="276"/>
      <c r="AG76" s="274">
        <f>'01 - Dle Sborníku_08 - 01...'!J27</f>
        <v>113195.38</v>
      </c>
      <c r="AH76" s="275"/>
      <c r="AI76" s="275"/>
      <c r="AJ76" s="275"/>
      <c r="AK76" s="275"/>
      <c r="AL76" s="275"/>
      <c r="AM76" s="275"/>
      <c r="AN76" s="274">
        <f t="shared" si="0"/>
        <v>136966.41</v>
      </c>
      <c r="AO76" s="275"/>
      <c r="AP76" s="275"/>
      <c r="AQ76" s="93" t="s">
        <v>73</v>
      </c>
      <c r="AR76" s="94"/>
      <c r="AS76" s="95">
        <v>0</v>
      </c>
      <c r="AT76" s="96">
        <f t="shared" si="1"/>
        <v>23771.03</v>
      </c>
      <c r="AU76" s="97">
        <f>'01 - Dle Sborníku_08 - 01...'!P78</f>
        <v>0</v>
      </c>
      <c r="AV76" s="96">
        <f>'01 - Dle Sborníku_08 - 01...'!J30</f>
        <v>23771.03</v>
      </c>
      <c r="AW76" s="96">
        <f>'01 - Dle Sborníku_08 - 01...'!J31</f>
        <v>0</v>
      </c>
      <c r="AX76" s="96">
        <f>'01 - Dle Sborníku_08 - 01...'!J32</f>
        <v>0</v>
      </c>
      <c r="AY76" s="96">
        <f>'01 - Dle Sborníku_08 - 01...'!J33</f>
        <v>0</v>
      </c>
      <c r="AZ76" s="96">
        <f>'01 - Dle Sborníku_08 - 01...'!F30</f>
        <v>113195.38</v>
      </c>
      <c r="BA76" s="96">
        <f>'01 - Dle Sborníku_08 - 01...'!F31</f>
        <v>0</v>
      </c>
      <c r="BB76" s="96">
        <f>'01 - Dle Sborníku_08 - 01...'!F32</f>
        <v>0</v>
      </c>
      <c r="BC76" s="96">
        <f>'01 - Dle Sborníku_08 - 01...'!F33</f>
        <v>0</v>
      </c>
      <c r="BD76" s="98">
        <f>'01 - Dle Sborníku_08 - 01...'!F34</f>
        <v>0</v>
      </c>
      <c r="BT76" s="99" t="s">
        <v>74</v>
      </c>
      <c r="BV76" s="99" t="s">
        <v>69</v>
      </c>
      <c r="BW76" s="99" t="s">
        <v>124</v>
      </c>
      <c r="BX76" s="99" t="s">
        <v>7</v>
      </c>
      <c r="CL76" s="99" t="s">
        <v>21</v>
      </c>
      <c r="CM76" s="99" t="s">
        <v>76</v>
      </c>
    </row>
    <row r="77" spans="1:91" s="5" customFormat="1" ht="37.5" customHeight="1" x14ac:dyDescent="0.3">
      <c r="A77" s="89" t="s">
        <v>71</v>
      </c>
      <c r="B77" s="90"/>
      <c r="C77" s="91"/>
      <c r="D77" s="276" t="s">
        <v>125</v>
      </c>
      <c r="E77" s="276"/>
      <c r="F77" s="276"/>
      <c r="G77" s="276"/>
      <c r="H77" s="276"/>
      <c r="I77" s="92"/>
      <c r="J77" s="276" t="s">
        <v>125</v>
      </c>
      <c r="K77" s="276"/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  <c r="AA77" s="276"/>
      <c r="AB77" s="276"/>
      <c r="AC77" s="276"/>
      <c r="AD77" s="276"/>
      <c r="AE77" s="276"/>
      <c r="AF77" s="276"/>
      <c r="AG77" s="274">
        <f>'02 - Dle URS_08 - 02 - Dl...'!J27</f>
        <v>53135.68</v>
      </c>
      <c r="AH77" s="275"/>
      <c r="AI77" s="275"/>
      <c r="AJ77" s="275"/>
      <c r="AK77" s="275"/>
      <c r="AL77" s="275"/>
      <c r="AM77" s="275"/>
      <c r="AN77" s="274">
        <f t="shared" si="0"/>
        <v>64294.17</v>
      </c>
      <c r="AO77" s="275"/>
      <c r="AP77" s="275"/>
      <c r="AQ77" s="93" t="s">
        <v>73</v>
      </c>
      <c r="AR77" s="94"/>
      <c r="AS77" s="95">
        <v>0</v>
      </c>
      <c r="AT77" s="96">
        <f t="shared" si="1"/>
        <v>11158.49</v>
      </c>
      <c r="AU77" s="97">
        <f>'02 - Dle URS_08 - 02 - Dl...'!P77</f>
        <v>0</v>
      </c>
      <c r="AV77" s="96">
        <f>'02 - Dle URS_08 - 02 - Dl...'!J30</f>
        <v>11158.49</v>
      </c>
      <c r="AW77" s="96">
        <f>'02 - Dle URS_08 - 02 - Dl...'!J31</f>
        <v>0</v>
      </c>
      <c r="AX77" s="96">
        <f>'02 - Dle URS_08 - 02 - Dl...'!J32</f>
        <v>0</v>
      </c>
      <c r="AY77" s="96">
        <f>'02 - Dle URS_08 - 02 - Dl...'!J33</f>
        <v>0</v>
      </c>
      <c r="AZ77" s="96">
        <f>'02 - Dle URS_08 - 02 - Dl...'!F30</f>
        <v>53135.68</v>
      </c>
      <c r="BA77" s="96">
        <f>'02 - Dle URS_08 - 02 - Dl...'!F31</f>
        <v>0</v>
      </c>
      <c r="BB77" s="96">
        <f>'02 - Dle URS_08 - 02 - Dl...'!F32</f>
        <v>0</v>
      </c>
      <c r="BC77" s="96">
        <f>'02 - Dle URS_08 - 02 - Dl...'!F33</f>
        <v>0</v>
      </c>
      <c r="BD77" s="98">
        <f>'02 - Dle URS_08 - 02 - Dl...'!F34</f>
        <v>0</v>
      </c>
      <c r="BT77" s="99" t="s">
        <v>74</v>
      </c>
      <c r="BV77" s="99" t="s">
        <v>69</v>
      </c>
      <c r="BW77" s="99" t="s">
        <v>126</v>
      </c>
      <c r="BX77" s="99" t="s">
        <v>7</v>
      </c>
      <c r="CL77" s="99" t="s">
        <v>21</v>
      </c>
      <c r="CM77" s="99" t="s">
        <v>76</v>
      </c>
    </row>
    <row r="78" spans="1:91" s="5" customFormat="1" ht="37.5" customHeight="1" x14ac:dyDescent="0.3">
      <c r="A78" s="89" t="s">
        <v>71</v>
      </c>
      <c r="B78" s="90"/>
      <c r="C78" s="91"/>
      <c r="D78" s="276" t="s">
        <v>127</v>
      </c>
      <c r="E78" s="276"/>
      <c r="F78" s="276"/>
      <c r="G78" s="276"/>
      <c r="H78" s="276"/>
      <c r="I78" s="92"/>
      <c r="J78" s="276" t="s">
        <v>127</v>
      </c>
      <c r="K78" s="276"/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  <c r="AA78" s="276"/>
      <c r="AB78" s="276"/>
      <c r="AC78" s="276"/>
      <c r="AD78" s="276"/>
      <c r="AE78" s="276"/>
      <c r="AF78" s="276"/>
      <c r="AG78" s="274">
        <f>'03 - VRN_08 - 03 - VRN_08'!J27</f>
        <v>36402.800000000003</v>
      </c>
      <c r="AH78" s="275"/>
      <c r="AI78" s="275"/>
      <c r="AJ78" s="275"/>
      <c r="AK78" s="275"/>
      <c r="AL78" s="275"/>
      <c r="AM78" s="275"/>
      <c r="AN78" s="274">
        <f t="shared" si="0"/>
        <v>44047.39</v>
      </c>
      <c r="AO78" s="275"/>
      <c r="AP78" s="275"/>
      <c r="AQ78" s="93" t="s">
        <v>73</v>
      </c>
      <c r="AR78" s="94"/>
      <c r="AS78" s="95">
        <v>0</v>
      </c>
      <c r="AT78" s="96">
        <f t="shared" si="1"/>
        <v>7644.59</v>
      </c>
      <c r="AU78" s="97">
        <f>'03 - VRN_08 - 03 - VRN_08'!P81</f>
        <v>0</v>
      </c>
      <c r="AV78" s="96">
        <f>'03 - VRN_08 - 03 - VRN_08'!J30</f>
        <v>7644.59</v>
      </c>
      <c r="AW78" s="96">
        <f>'03 - VRN_08 - 03 - VRN_08'!J31</f>
        <v>0</v>
      </c>
      <c r="AX78" s="96">
        <f>'03 - VRN_08 - 03 - VRN_08'!J32</f>
        <v>0</v>
      </c>
      <c r="AY78" s="96">
        <f>'03 - VRN_08 - 03 - VRN_08'!J33</f>
        <v>0</v>
      </c>
      <c r="AZ78" s="96">
        <f>'03 - VRN_08 - 03 - VRN_08'!F30</f>
        <v>36402.800000000003</v>
      </c>
      <c r="BA78" s="96">
        <f>'03 - VRN_08 - 03 - VRN_08'!F31</f>
        <v>0</v>
      </c>
      <c r="BB78" s="96">
        <f>'03 - VRN_08 - 03 - VRN_08'!F32</f>
        <v>0</v>
      </c>
      <c r="BC78" s="96">
        <f>'03 - VRN_08 - 03 - VRN_08'!F33</f>
        <v>0</v>
      </c>
      <c r="BD78" s="98">
        <f>'03 - VRN_08 - 03 - VRN_08'!F34</f>
        <v>0</v>
      </c>
      <c r="BT78" s="99" t="s">
        <v>74</v>
      </c>
      <c r="BV78" s="99" t="s">
        <v>69</v>
      </c>
      <c r="BW78" s="99" t="s">
        <v>128</v>
      </c>
      <c r="BX78" s="99" t="s">
        <v>7</v>
      </c>
      <c r="CL78" s="99" t="s">
        <v>21</v>
      </c>
      <c r="CM78" s="99" t="s">
        <v>76</v>
      </c>
    </row>
    <row r="79" spans="1:91" s="5" customFormat="1" ht="53.25" customHeight="1" x14ac:dyDescent="0.3">
      <c r="A79" s="89" t="s">
        <v>71</v>
      </c>
      <c r="B79" s="90"/>
      <c r="C79" s="91"/>
      <c r="D79" s="276" t="s">
        <v>129</v>
      </c>
      <c r="E79" s="276"/>
      <c r="F79" s="276"/>
      <c r="G79" s="276"/>
      <c r="H79" s="276"/>
      <c r="I79" s="92"/>
      <c r="J79" s="276" t="s">
        <v>129</v>
      </c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  <c r="AA79" s="276"/>
      <c r="AB79" s="276"/>
      <c r="AC79" s="276"/>
      <c r="AD79" s="276"/>
      <c r="AE79" s="276"/>
      <c r="AF79" s="276"/>
      <c r="AG79" s="274">
        <f>'01 - Dle Sborníku_09 - 01...'!J27</f>
        <v>113195.38</v>
      </c>
      <c r="AH79" s="275"/>
      <c r="AI79" s="275"/>
      <c r="AJ79" s="275"/>
      <c r="AK79" s="275"/>
      <c r="AL79" s="275"/>
      <c r="AM79" s="275"/>
      <c r="AN79" s="274">
        <f t="shared" si="0"/>
        <v>136966.41</v>
      </c>
      <c r="AO79" s="275"/>
      <c r="AP79" s="275"/>
      <c r="AQ79" s="93" t="s">
        <v>73</v>
      </c>
      <c r="AR79" s="94"/>
      <c r="AS79" s="95">
        <v>0</v>
      </c>
      <c r="AT79" s="96">
        <f t="shared" si="1"/>
        <v>23771.03</v>
      </c>
      <c r="AU79" s="97">
        <f>'01 - Dle Sborníku_09 - 01...'!P78</f>
        <v>0</v>
      </c>
      <c r="AV79" s="96">
        <f>'01 - Dle Sborníku_09 - 01...'!J30</f>
        <v>23771.03</v>
      </c>
      <c r="AW79" s="96">
        <f>'01 - Dle Sborníku_09 - 01...'!J31</f>
        <v>0</v>
      </c>
      <c r="AX79" s="96">
        <f>'01 - Dle Sborníku_09 - 01...'!J32</f>
        <v>0</v>
      </c>
      <c r="AY79" s="96">
        <f>'01 - Dle Sborníku_09 - 01...'!J33</f>
        <v>0</v>
      </c>
      <c r="AZ79" s="96">
        <f>'01 - Dle Sborníku_09 - 01...'!F30</f>
        <v>113195.38</v>
      </c>
      <c r="BA79" s="96">
        <f>'01 - Dle Sborníku_09 - 01...'!F31</f>
        <v>0</v>
      </c>
      <c r="BB79" s="96">
        <f>'01 - Dle Sborníku_09 - 01...'!F32</f>
        <v>0</v>
      </c>
      <c r="BC79" s="96">
        <f>'01 - Dle Sborníku_09 - 01...'!F33</f>
        <v>0</v>
      </c>
      <c r="BD79" s="98">
        <f>'01 - Dle Sborníku_09 - 01...'!F34</f>
        <v>0</v>
      </c>
      <c r="BT79" s="99" t="s">
        <v>74</v>
      </c>
      <c r="BV79" s="99" t="s">
        <v>69</v>
      </c>
      <c r="BW79" s="99" t="s">
        <v>130</v>
      </c>
      <c r="BX79" s="99" t="s">
        <v>7</v>
      </c>
      <c r="CL79" s="99" t="s">
        <v>21</v>
      </c>
      <c r="CM79" s="99" t="s">
        <v>76</v>
      </c>
    </row>
    <row r="80" spans="1:91" s="5" customFormat="1" ht="37.5" customHeight="1" x14ac:dyDescent="0.3">
      <c r="A80" s="89" t="s">
        <v>71</v>
      </c>
      <c r="B80" s="90"/>
      <c r="C80" s="91"/>
      <c r="D80" s="276" t="s">
        <v>131</v>
      </c>
      <c r="E80" s="276"/>
      <c r="F80" s="276"/>
      <c r="G80" s="276"/>
      <c r="H80" s="276"/>
      <c r="I80" s="92"/>
      <c r="J80" s="276" t="s">
        <v>131</v>
      </c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  <c r="AA80" s="276"/>
      <c r="AB80" s="276"/>
      <c r="AC80" s="276"/>
      <c r="AD80" s="276"/>
      <c r="AE80" s="276"/>
      <c r="AF80" s="276"/>
      <c r="AG80" s="274">
        <f>'02 - Dle URS_09 - 02 - Dl...'!J27</f>
        <v>53135.68</v>
      </c>
      <c r="AH80" s="275"/>
      <c r="AI80" s="275"/>
      <c r="AJ80" s="275"/>
      <c r="AK80" s="275"/>
      <c r="AL80" s="275"/>
      <c r="AM80" s="275"/>
      <c r="AN80" s="274">
        <f t="shared" si="0"/>
        <v>64294.17</v>
      </c>
      <c r="AO80" s="275"/>
      <c r="AP80" s="275"/>
      <c r="AQ80" s="93" t="s">
        <v>73</v>
      </c>
      <c r="AR80" s="94"/>
      <c r="AS80" s="95">
        <v>0</v>
      </c>
      <c r="AT80" s="96">
        <f t="shared" si="1"/>
        <v>11158.49</v>
      </c>
      <c r="AU80" s="97">
        <f>'02 - Dle URS_09 - 02 - Dl...'!P77</f>
        <v>0</v>
      </c>
      <c r="AV80" s="96">
        <f>'02 - Dle URS_09 - 02 - Dl...'!J30</f>
        <v>11158.49</v>
      </c>
      <c r="AW80" s="96">
        <f>'02 - Dle URS_09 - 02 - Dl...'!J31</f>
        <v>0</v>
      </c>
      <c r="AX80" s="96">
        <f>'02 - Dle URS_09 - 02 - Dl...'!J32</f>
        <v>0</v>
      </c>
      <c r="AY80" s="96">
        <f>'02 - Dle URS_09 - 02 - Dl...'!J33</f>
        <v>0</v>
      </c>
      <c r="AZ80" s="96">
        <f>'02 - Dle URS_09 - 02 - Dl...'!F30</f>
        <v>53135.68</v>
      </c>
      <c r="BA80" s="96">
        <f>'02 - Dle URS_09 - 02 - Dl...'!F31</f>
        <v>0</v>
      </c>
      <c r="BB80" s="96">
        <f>'02 - Dle URS_09 - 02 - Dl...'!F32</f>
        <v>0</v>
      </c>
      <c r="BC80" s="96">
        <f>'02 - Dle URS_09 - 02 - Dl...'!F33</f>
        <v>0</v>
      </c>
      <c r="BD80" s="98">
        <f>'02 - Dle URS_09 - 02 - Dl...'!F34</f>
        <v>0</v>
      </c>
      <c r="BT80" s="99" t="s">
        <v>74</v>
      </c>
      <c r="BV80" s="99" t="s">
        <v>69</v>
      </c>
      <c r="BW80" s="99" t="s">
        <v>132</v>
      </c>
      <c r="BX80" s="99" t="s">
        <v>7</v>
      </c>
      <c r="CL80" s="99" t="s">
        <v>21</v>
      </c>
      <c r="CM80" s="99" t="s">
        <v>76</v>
      </c>
    </row>
    <row r="81" spans="1:91" s="5" customFormat="1" ht="37.5" customHeight="1" x14ac:dyDescent="0.3">
      <c r="A81" s="89" t="s">
        <v>71</v>
      </c>
      <c r="B81" s="90"/>
      <c r="C81" s="91"/>
      <c r="D81" s="276" t="s">
        <v>133</v>
      </c>
      <c r="E81" s="276"/>
      <c r="F81" s="276"/>
      <c r="G81" s="276"/>
      <c r="H81" s="276"/>
      <c r="I81" s="92"/>
      <c r="J81" s="276" t="s">
        <v>133</v>
      </c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276"/>
      <c r="AC81" s="276"/>
      <c r="AD81" s="276"/>
      <c r="AE81" s="276"/>
      <c r="AF81" s="276"/>
      <c r="AG81" s="274">
        <f>'03 - VRN_09 - 03 - VRN_09'!J27</f>
        <v>36746</v>
      </c>
      <c r="AH81" s="275"/>
      <c r="AI81" s="275"/>
      <c r="AJ81" s="275"/>
      <c r="AK81" s="275"/>
      <c r="AL81" s="275"/>
      <c r="AM81" s="275"/>
      <c r="AN81" s="274">
        <f t="shared" si="0"/>
        <v>44462.66</v>
      </c>
      <c r="AO81" s="275"/>
      <c r="AP81" s="275"/>
      <c r="AQ81" s="93" t="s">
        <v>73</v>
      </c>
      <c r="AR81" s="94"/>
      <c r="AS81" s="95">
        <v>0</v>
      </c>
      <c r="AT81" s="96">
        <f t="shared" si="1"/>
        <v>7716.66</v>
      </c>
      <c r="AU81" s="97">
        <f>'03 - VRN_09 - 03 - VRN_09'!P81</f>
        <v>0</v>
      </c>
      <c r="AV81" s="96">
        <f>'03 - VRN_09 - 03 - VRN_09'!J30</f>
        <v>7716.66</v>
      </c>
      <c r="AW81" s="96">
        <f>'03 - VRN_09 - 03 - VRN_09'!J31</f>
        <v>0</v>
      </c>
      <c r="AX81" s="96">
        <f>'03 - VRN_09 - 03 - VRN_09'!J32</f>
        <v>0</v>
      </c>
      <c r="AY81" s="96">
        <f>'03 - VRN_09 - 03 - VRN_09'!J33</f>
        <v>0</v>
      </c>
      <c r="AZ81" s="96">
        <f>'03 - VRN_09 - 03 - VRN_09'!F30</f>
        <v>36746</v>
      </c>
      <c r="BA81" s="96">
        <f>'03 - VRN_09 - 03 - VRN_09'!F31</f>
        <v>0</v>
      </c>
      <c r="BB81" s="96">
        <f>'03 - VRN_09 - 03 - VRN_09'!F32</f>
        <v>0</v>
      </c>
      <c r="BC81" s="96">
        <f>'03 - VRN_09 - 03 - VRN_09'!F33</f>
        <v>0</v>
      </c>
      <c r="BD81" s="98">
        <f>'03 - VRN_09 - 03 - VRN_09'!F34</f>
        <v>0</v>
      </c>
      <c r="BT81" s="99" t="s">
        <v>74</v>
      </c>
      <c r="BV81" s="99" t="s">
        <v>69</v>
      </c>
      <c r="BW81" s="99" t="s">
        <v>134</v>
      </c>
      <c r="BX81" s="99" t="s">
        <v>7</v>
      </c>
      <c r="CL81" s="99" t="s">
        <v>21</v>
      </c>
      <c r="CM81" s="99" t="s">
        <v>76</v>
      </c>
    </row>
    <row r="82" spans="1:91" s="5" customFormat="1" ht="53.25" customHeight="1" x14ac:dyDescent="0.3">
      <c r="A82" s="89" t="s">
        <v>71</v>
      </c>
      <c r="B82" s="90"/>
      <c r="C82" s="91"/>
      <c r="D82" s="276" t="s">
        <v>135</v>
      </c>
      <c r="E82" s="276"/>
      <c r="F82" s="276"/>
      <c r="G82" s="276"/>
      <c r="H82" s="276"/>
      <c r="I82" s="92"/>
      <c r="J82" s="276" t="s">
        <v>135</v>
      </c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276"/>
      <c r="AC82" s="276"/>
      <c r="AD82" s="276"/>
      <c r="AE82" s="276"/>
      <c r="AF82" s="276"/>
      <c r="AG82" s="274">
        <f>'01 - Dle Sborníku_10 - 01...'!J27</f>
        <v>113195.38</v>
      </c>
      <c r="AH82" s="275"/>
      <c r="AI82" s="275"/>
      <c r="AJ82" s="275"/>
      <c r="AK82" s="275"/>
      <c r="AL82" s="275"/>
      <c r="AM82" s="275"/>
      <c r="AN82" s="274">
        <f t="shared" si="0"/>
        <v>136966.41</v>
      </c>
      <c r="AO82" s="275"/>
      <c r="AP82" s="275"/>
      <c r="AQ82" s="93" t="s">
        <v>73</v>
      </c>
      <c r="AR82" s="94"/>
      <c r="AS82" s="95">
        <v>0</v>
      </c>
      <c r="AT82" s="96">
        <f t="shared" si="1"/>
        <v>23771.03</v>
      </c>
      <c r="AU82" s="97">
        <f>'01 - Dle Sborníku_10 - 01...'!P78</f>
        <v>0</v>
      </c>
      <c r="AV82" s="96">
        <f>'01 - Dle Sborníku_10 - 01...'!J30</f>
        <v>23771.03</v>
      </c>
      <c r="AW82" s="96">
        <f>'01 - Dle Sborníku_10 - 01...'!J31</f>
        <v>0</v>
      </c>
      <c r="AX82" s="96">
        <f>'01 - Dle Sborníku_10 - 01...'!J32</f>
        <v>0</v>
      </c>
      <c r="AY82" s="96">
        <f>'01 - Dle Sborníku_10 - 01...'!J33</f>
        <v>0</v>
      </c>
      <c r="AZ82" s="96">
        <f>'01 - Dle Sborníku_10 - 01...'!F30</f>
        <v>113195.38</v>
      </c>
      <c r="BA82" s="96">
        <f>'01 - Dle Sborníku_10 - 01...'!F31</f>
        <v>0</v>
      </c>
      <c r="BB82" s="96">
        <f>'01 - Dle Sborníku_10 - 01...'!F32</f>
        <v>0</v>
      </c>
      <c r="BC82" s="96">
        <f>'01 - Dle Sborníku_10 - 01...'!F33</f>
        <v>0</v>
      </c>
      <c r="BD82" s="98">
        <f>'01 - Dle Sborníku_10 - 01...'!F34</f>
        <v>0</v>
      </c>
      <c r="BT82" s="99" t="s">
        <v>74</v>
      </c>
      <c r="BV82" s="99" t="s">
        <v>69</v>
      </c>
      <c r="BW82" s="99" t="s">
        <v>136</v>
      </c>
      <c r="BX82" s="99" t="s">
        <v>7</v>
      </c>
      <c r="CL82" s="99" t="s">
        <v>21</v>
      </c>
      <c r="CM82" s="99" t="s">
        <v>76</v>
      </c>
    </row>
    <row r="83" spans="1:91" s="5" customFormat="1" ht="37.5" customHeight="1" x14ac:dyDescent="0.3">
      <c r="A83" s="89" t="s">
        <v>71</v>
      </c>
      <c r="B83" s="90"/>
      <c r="C83" s="91"/>
      <c r="D83" s="276" t="s">
        <v>137</v>
      </c>
      <c r="E83" s="276"/>
      <c r="F83" s="276"/>
      <c r="G83" s="276"/>
      <c r="H83" s="276"/>
      <c r="I83" s="92"/>
      <c r="J83" s="276" t="s">
        <v>137</v>
      </c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  <c r="AA83" s="276"/>
      <c r="AB83" s="276"/>
      <c r="AC83" s="276"/>
      <c r="AD83" s="276"/>
      <c r="AE83" s="276"/>
      <c r="AF83" s="276"/>
      <c r="AG83" s="274">
        <f>'02 - Dle URS_10 - 02 - Dl...'!J27</f>
        <v>53135.68</v>
      </c>
      <c r="AH83" s="275"/>
      <c r="AI83" s="275"/>
      <c r="AJ83" s="275"/>
      <c r="AK83" s="275"/>
      <c r="AL83" s="275"/>
      <c r="AM83" s="275"/>
      <c r="AN83" s="274">
        <f t="shared" si="0"/>
        <v>64294.17</v>
      </c>
      <c r="AO83" s="275"/>
      <c r="AP83" s="275"/>
      <c r="AQ83" s="93" t="s">
        <v>73</v>
      </c>
      <c r="AR83" s="94"/>
      <c r="AS83" s="95">
        <v>0</v>
      </c>
      <c r="AT83" s="96">
        <f t="shared" si="1"/>
        <v>11158.49</v>
      </c>
      <c r="AU83" s="97">
        <f>'02 - Dle URS_10 - 02 - Dl...'!P77</f>
        <v>0</v>
      </c>
      <c r="AV83" s="96">
        <f>'02 - Dle URS_10 - 02 - Dl...'!J30</f>
        <v>11158.49</v>
      </c>
      <c r="AW83" s="96">
        <f>'02 - Dle URS_10 - 02 - Dl...'!J31</f>
        <v>0</v>
      </c>
      <c r="AX83" s="96">
        <f>'02 - Dle URS_10 - 02 - Dl...'!J32</f>
        <v>0</v>
      </c>
      <c r="AY83" s="96">
        <f>'02 - Dle URS_10 - 02 - Dl...'!J33</f>
        <v>0</v>
      </c>
      <c r="AZ83" s="96">
        <f>'02 - Dle URS_10 - 02 - Dl...'!F30</f>
        <v>53135.68</v>
      </c>
      <c r="BA83" s="96">
        <f>'02 - Dle URS_10 - 02 - Dl...'!F31</f>
        <v>0</v>
      </c>
      <c r="BB83" s="96">
        <f>'02 - Dle URS_10 - 02 - Dl...'!F32</f>
        <v>0</v>
      </c>
      <c r="BC83" s="96">
        <f>'02 - Dle URS_10 - 02 - Dl...'!F33</f>
        <v>0</v>
      </c>
      <c r="BD83" s="98">
        <f>'02 - Dle URS_10 - 02 - Dl...'!F34</f>
        <v>0</v>
      </c>
      <c r="BT83" s="99" t="s">
        <v>74</v>
      </c>
      <c r="BV83" s="99" t="s">
        <v>69</v>
      </c>
      <c r="BW83" s="99" t="s">
        <v>138</v>
      </c>
      <c r="BX83" s="99" t="s">
        <v>7</v>
      </c>
      <c r="CL83" s="99" t="s">
        <v>21</v>
      </c>
      <c r="CM83" s="99" t="s">
        <v>76</v>
      </c>
    </row>
    <row r="84" spans="1:91" s="5" customFormat="1" ht="37.5" customHeight="1" x14ac:dyDescent="0.3">
      <c r="A84" s="89" t="s">
        <v>71</v>
      </c>
      <c r="B84" s="90"/>
      <c r="C84" s="91"/>
      <c r="D84" s="276" t="s">
        <v>139</v>
      </c>
      <c r="E84" s="276"/>
      <c r="F84" s="276"/>
      <c r="G84" s="276"/>
      <c r="H84" s="276"/>
      <c r="I84" s="92"/>
      <c r="J84" s="276" t="s">
        <v>139</v>
      </c>
      <c r="K84" s="276"/>
      <c r="L84" s="276"/>
      <c r="M84" s="276"/>
      <c r="N84" s="276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  <c r="AA84" s="276"/>
      <c r="AB84" s="276"/>
      <c r="AC84" s="276"/>
      <c r="AD84" s="276"/>
      <c r="AE84" s="276"/>
      <c r="AF84" s="276"/>
      <c r="AG84" s="274">
        <f>'03 - VRN_10 - 03 - VRN_10'!J27</f>
        <v>36943.599999999999</v>
      </c>
      <c r="AH84" s="275"/>
      <c r="AI84" s="275"/>
      <c r="AJ84" s="275"/>
      <c r="AK84" s="275"/>
      <c r="AL84" s="275"/>
      <c r="AM84" s="275"/>
      <c r="AN84" s="274">
        <f t="shared" si="0"/>
        <v>44701.759999999995</v>
      </c>
      <c r="AO84" s="275"/>
      <c r="AP84" s="275"/>
      <c r="AQ84" s="93" t="s">
        <v>73</v>
      </c>
      <c r="AR84" s="94"/>
      <c r="AS84" s="95">
        <v>0</v>
      </c>
      <c r="AT84" s="96">
        <f t="shared" si="1"/>
        <v>7758.16</v>
      </c>
      <c r="AU84" s="97">
        <f>'03 - VRN_10 - 03 - VRN_10'!P81</f>
        <v>0</v>
      </c>
      <c r="AV84" s="96">
        <f>'03 - VRN_10 - 03 - VRN_10'!J30</f>
        <v>7758.16</v>
      </c>
      <c r="AW84" s="96">
        <f>'03 - VRN_10 - 03 - VRN_10'!J31</f>
        <v>0</v>
      </c>
      <c r="AX84" s="96">
        <f>'03 - VRN_10 - 03 - VRN_10'!J32</f>
        <v>0</v>
      </c>
      <c r="AY84" s="96">
        <f>'03 - VRN_10 - 03 - VRN_10'!J33</f>
        <v>0</v>
      </c>
      <c r="AZ84" s="96">
        <f>'03 - VRN_10 - 03 - VRN_10'!F30</f>
        <v>36943.599999999999</v>
      </c>
      <c r="BA84" s="96">
        <f>'03 - VRN_10 - 03 - VRN_10'!F31</f>
        <v>0</v>
      </c>
      <c r="BB84" s="96">
        <f>'03 - VRN_10 - 03 - VRN_10'!F32</f>
        <v>0</v>
      </c>
      <c r="BC84" s="96">
        <f>'03 - VRN_10 - 03 - VRN_10'!F33</f>
        <v>0</v>
      </c>
      <c r="BD84" s="98">
        <f>'03 - VRN_10 - 03 - VRN_10'!F34</f>
        <v>0</v>
      </c>
      <c r="BT84" s="99" t="s">
        <v>74</v>
      </c>
      <c r="BV84" s="99" t="s">
        <v>69</v>
      </c>
      <c r="BW84" s="99" t="s">
        <v>140</v>
      </c>
      <c r="BX84" s="99" t="s">
        <v>7</v>
      </c>
      <c r="CL84" s="99" t="s">
        <v>21</v>
      </c>
      <c r="CM84" s="99" t="s">
        <v>76</v>
      </c>
    </row>
    <row r="85" spans="1:91" s="5" customFormat="1" ht="53.25" customHeight="1" x14ac:dyDescent="0.3">
      <c r="A85" s="89" t="s">
        <v>71</v>
      </c>
      <c r="B85" s="90"/>
      <c r="C85" s="91"/>
      <c r="D85" s="276" t="s">
        <v>141</v>
      </c>
      <c r="E85" s="276"/>
      <c r="F85" s="276"/>
      <c r="G85" s="276"/>
      <c r="H85" s="276"/>
      <c r="I85" s="92"/>
      <c r="J85" s="276" t="s">
        <v>141</v>
      </c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4">
        <f>'01 - Dle Sborníku_11 - 01...'!J27</f>
        <v>113195.38</v>
      </c>
      <c r="AH85" s="275"/>
      <c r="AI85" s="275"/>
      <c r="AJ85" s="275"/>
      <c r="AK85" s="275"/>
      <c r="AL85" s="275"/>
      <c r="AM85" s="275"/>
      <c r="AN85" s="274">
        <f t="shared" si="0"/>
        <v>136966.41</v>
      </c>
      <c r="AO85" s="275"/>
      <c r="AP85" s="275"/>
      <c r="AQ85" s="93" t="s">
        <v>73</v>
      </c>
      <c r="AR85" s="94"/>
      <c r="AS85" s="95">
        <v>0</v>
      </c>
      <c r="AT85" s="96">
        <f t="shared" si="1"/>
        <v>23771.03</v>
      </c>
      <c r="AU85" s="97">
        <f>'01 - Dle Sborníku_11 - 01...'!P78</f>
        <v>0</v>
      </c>
      <c r="AV85" s="96">
        <f>'01 - Dle Sborníku_11 - 01...'!J30</f>
        <v>23771.03</v>
      </c>
      <c r="AW85" s="96">
        <f>'01 - Dle Sborníku_11 - 01...'!J31</f>
        <v>0</v>
      </c>
      <c r="AX85" s="96">
        <f>'01 - Dle Sborníku_11 - 01...'!J32</f>
        <v>0</v>
      </c>
      <c r="AY85" s="96">
        <f>'01 - Dle Sborníku_11 - 01...'!J33</f>
        <v>0</v>
      </c>
      <c r="AZ85" s="96">
        <f>'01 - Dle Sborníku_11 - 01...'!F30</f>
        <v>113195.38</v>
      </c>
      <c r="BA85" s="96">
        <f>'01 - Dle Sborníku_11 - 01...'!F31</f>
        <v>0</v>
      </c>
      <c r="BB85" s="96">
        <f>'01 - Dle Sborníku_11 - 01...'!F32</f>
        <v>0</v>
      </c>
      <c r="BC85" s="96">
        <f>'01 - Dle Sborníku_11 - 01...'!F33</f>
        <v>0</v>
      </c>
      <c r="BD85" s="98">
        <f>'01 - Dle Sborníku_11 - 01...'!F34</f>
        <v>0</v>
      </c>
      <c r="BT85" s="99" t="s">
        <v>74</v>
      </c>
      <c r="BV85" s="99" t="s">
        <v>69</v>
      </c>
      <c r="BW85" s="99" t="s">
        <v>142</v>
      </c>
      <c r="BX85" s="99" t="s">
        <v>7</v>
      </c>
      <c r="CL85" s="99" t="s">
        <v>21</v>
      </c>
      <c r="CM85" s="99" t="s">
        <v>76</v>
      </c>
    </row>
    <row r="86" spans="1:91" s="5" customFormat="1" ht="37.5" customHeight="1" x14ac:dyDescent="0.3">
      <c r="A86" s="89" t="s">
        <v>71</v>
      </c>
      <c r="B86" s="90"/>
      <c r="C86" s="91"/>
      <c r="D86" s="276" t="s">
        <v>143</v>
      </c>
      <c r="E86" s="276"/>
      <c r="F86" s="276"/>
      <c r="G86" s="276"/>
      <c r="H86" s="276"/>
      <c r="I86" s="92"/>
      <c r="J86" s="276" t="s">
        <v>143</v>
      </c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  <c r="AA86" s="276"/>
      <c r="AB86" s="276"/>
      <c r="AC86" s="276"/>
      <c r="AD86" s="276"/>
      <c r="AE86" s="276"/>
      <c r="AF86" s="276"/>
      <c r="AG86" s="274">
        <f>'02 - Dle URS_11 - 02 - Dl...'!J27</f>
        <v>53135.68</v>
      </c>
      <c r="AH86" s="275"/>
      <c r="AI86" s="275"/>
      <c r="AJ86" s="275"/>
      <c r="AK86" s="275"/>
      <c r="AL86" s="275"/>
      <c r="AM86" s="275"/>
      <c r="AN86" s="274">
        <f t="shared" si="0"/>
        <v>64294.17</v>
      </c>
      <c r="AO86" s="275"/>
      <c r="AP86" s="275"/>
      <c r="AQ86" s="93" t="s">
        <v>73</v>
      </c>
      <c r="AR86" s="94"/>
      <c r="AS86" s="95">
        <v>0</v>
      </c>
      <c r="AT86" s="96">
        <f t="shared" si="1"/>
        <v>11158.49</v>
      </c>
      <c r="AU86" s="97">
        <f>'02 - Dle URS_11 - 02 - Dl...'!P77</f>
        <v>0</v>
      </c>
      <c r="AV86" s="96">
        <f>'02 - Dle URS_11 - 02 - Dl...'!J30</f>
        <v>11158.49</v>
      </c>
      <c r="AW86" s="96">
        <f>'02 - Dle URS_11 - 02 - Dl...'!J31</f>
        <v>0</v>
      </c>
      <c r="AX86" s="96">
        <f>'02 - Dle URS_11 - 02 - Dl...'!J32</f>
        <v>0</v>
      </c>
      <c r="AY86" s="96">
        <f>'02 - Dle URS_11 - 02 - Dl...'!J33</f>
        <v>0</v>
      </c>
      <c r="AZ86" s="96">
        <f>'02 - Dle URS_11 - 02 - Dl...'!F30</f>
        <v>53135.68</v>
      </c>
      <c r="BA86" s="96">
        <f>'02 - Dle URS_11 - 02 - Dl...'!F31</f>
        <v>0</v>
      </c>
      <c r="BB86" s="96">
        <f>'02 - Dle URS_11 - 02 - Dl...'!F32</f>
        <v>0</v>
      </c>
      <c r="BC86" s="96">
        <f>'02 - Dle URS_11 - 02 - Dl...'!F33</f>
        <v>0</v>
      </c>
      <c r="BD86" s="98">
        <f>'02 - Dle URS_11 - 02 - Dl...'!F34</f>
        <v>0</v>
      </c>
      <c r="BT86" s="99" t="s">
        <v>74</v>
      </c>
      <c r="BV86" s="99" t="s">
        <v>69</v>
      </c>
      <c r="BW86" s="99" t="s">
        <v>144</v>
      </c>
      <c r="BX86" s="99" t="s">
        <v>7</v>
      </c>
      <c r="CL86" s="99" t="s">
        <v>21</v>
      </c>
      <c r="CM86" s="99" t="s">
        <v>76</v>
      </c>
    </row>
    <row r="87" spans="1:91" s="5" customFormat="1" ht="37.5" customHeight="1" x14ac:dyDescent="0.3">
      <c r="A87" s="89" t="s">
        <v>71</v>
      </c>
      <c r="B87" s="90"/>
      <c r="C87" s="91"/>
      <c r="D87" s="276" t="s">
        <v>145</v>
      </c>
      <c r="E87" s="276"/>
      <c r="F87" s="276"/>
      <c r="G87" s="276"/>
      <c r="H87" s="276"/>
      <c r="I87" s="92"/>
      <c r="J87" s="276" t="s">
        <v>145</v>
      </c>
      <c r="K87" s="276"/>
      <c r="L87" s="276"/>
      <c r="M87" s="276"/>
      <c r="N87" s="276"/>
      <c r="O87" s="276"/>
      <c r="P87" s="276"/>
      <c r="Q87" s="276"/>
      <c r="R87" s="276"/>
      <c r="S87" s="276"/>
      <c r="T87" s="276"/>
      <c r="U87" s="276"/>
      <c r="V87" s="276"/>
      <c r="W87" s="276"/>
      <c r="X87" s="276"/>
      <c r="Y87" s="276"/>
      <c r="Z87" s="276"/>
      <c r="AA87" s="276"/>
      <c r="AB87" s="276"/>
      <c r="AC87" s="276"/>
      <c r="AD87" s="276"/>
      <c r="AE87" s="276"/>
      <c r="AF87" s="276"/>
      <c r="AG87" s="274">
        <f>'03 - VRN_11 - 03 - VRN_11'!J27</f>
        <v>37318</v>
      </c>
      <c r="AH87" s="275"/>
      <c r="AI87" s="275"/>
      <c r="AJ87" s="275"/>
      <c r="AK87" s="275"/>
      <c r="AL87" s="275"/>
      <c r="AM87" s="275"/>
      <c r="AN87" s="274">
        <f t="shared" si="0"/>
        <v>45154.78</v>
      </c>
      <c r="AO87" s="275"/>
      <c r="AP87" s="275"/>
      <c r="AQ87" s="93" t="s">
        <v>73</v>
      </c>
      <c r="AR87" s="94"/>
      <c r="AS87" s="95">
        <v>0</v>
      </c>
      <c r="AT87" s="96">
        <f t="shared" si="1"/>
        <v>7836.78</v>
      </c>
      <c r="AU87" s="97">
        <f>'03 - VRN_11 - 03 - VRN_11'!P81</f>
        <v>0</v>
      </c>
      <c r="AV87" s="96">
        <f>'03 - VRN_11 - 03 - VRN_11'!J30</f>
        <v>7836.78</v>
      </c>
      <c r="AW87" s="96">
        <f>'03 - VRN_11 - 03 - VRN_11'!J31</f>
        <v>0</v>
      </c>
      <c r="AX87" s="96">
        <f>'03 - VRN_11 - 03 - VRN_11'!J32</f>
        <v>0</v>
      </c>
      <c r="AY87" s="96">
        <f>'03 - VRN_11 - 03 - VRN_11'!J33</f>
        <v>0</v>
      </c>
      <c r="AZ87" s="96">
        <f>'03 - VRN_11 - 03 - VRN_11'!F30</f>
        <v>37318</v>
      </c>
      <c r="BA87" s="96">
        <f>'03 - VRN_11 - 03 - VRN_11'!F31</f>
        <v>0</v>
      </c>
      <c r="BB87" s="96">
        <f>'03 - VRN_11 - 03 - VRN_11'!F32</f>
        <v>0</v>
      </c>
      <c r="BC87" s="96">
        <f>'03 - VRN_11 - 03 - VRN_11'!F33</f>
        <v>0</v>
      </c>
      <c r="BD87" s="98">
        <f>'03 - VRN_11 - 03 - VRN_11'!F34</f>
        <v>0</v>
      </c>
      <c r="BT87" s="99" t="s">
        <v>74</v>
      </c>
      <c r="BV87" s="99" t="s">
        <v>69</v>
      </c>
      <c r="BW87" s="99" t="s">
        <v>146</v>
      </c>
      <c r="BX87" s="99" t="s">
        <v>7</v>
      </c>
      <c r="CL87" s="99" t="s">
        <v>21</v>
      </c>
      <c r="CM87" s="99" t="s">
        <v>76</v>
      </c>
    </row>
    <row r="88" spans="1:91" s="5" customFormat="1" ht="53.25" customHeight="1" x14ac:dyDescent="0.3">
      <c r="A88" s="89" t="s">
        <v>71</v>
      </c>
      <c r="B88" s="90"/>
      <c r="C88" s="91"/>
      <c r="D88" s="276" t="s">
        <v>147</v>
      </c>
      <c r="E88" s="276"/>
      <c r="F88" s="276"/>
      <c r="G88" s="276"/>
      <c r="H88" s="276"/>
      <c r="I88" s="92"/>
      <c r="J88" s="276" t="s">
        <v>147</v>
      </c>
      <c r="K88" s="276"/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  <c r="AA88" s="276"/>
      <c r="AB88" s="276"/>
      <c r="AC88" s="276"/>
      <c r="AD88" s="276"/>
      <c r="AE88" s="276"/>
      <c r="AF88" s="276"/>
      <c r="AG88" s="274">
        <f>'01 - Dle Sborníku_12 - 01...'!J27</f>
        <v>113195.38</v>
      </c>
      <c r="AH88" s="275"/>
      <c r="AI88" s="275"/>
      <c r="AJ88" s="275"/>
      <c r="AK88" s="275"/>
      <c r="AL88" s="275"/>
      <c r="AM88" s="275"/>
      <c r="AN88" s="274">
        <f t="shared" si="0"/>
        <v>136966.41</v>
      </c>
      <c r="AO88" s="275"/>
      <c r="AP88" s="275"/>
      <c r="AQ88" s="93" t="s">
        <v>73</v>
      </c>
      <c r="AR88" s="94"/>
      <c r="AS88" s="95">
        <v>0</v>
      </c>
      <c r="AT88" s="96">
        <f t="shared" si="1"/>
        <v>23771.03</v>
      </c>
      <c r="AU88" s="97">
        <f>'01 - Dle Sborníku_12 - 01...'!P78</f>
        <v>0</v>
      </c>
      <c r="AV88" s="96">
        <f>'01 - Dle Sborníku_12 - 01...'!J30</f>
        <v>23771.03</v>
      </c>
      <c r="AW88" s="96">
        <f>'01 - Dle Sborníku_12 - 01...'!J31</f>
        <v>0</v>
      </c>
      <c r="AX88" s="96">
        <f>'01 - Dle Sborníku_12 - 01...'!J32</f>
        <v>0</v>
      </c>
      <c r="AY88" s="96">
        <f>'01 - Dle Sborníku_12 - 01...'!J33</f>
        <v>0</v>
      </c>
      <c r="AZ88" s="96">
        <f>'01 - Dle Sborníku_12 - 01...'!F30</f>
        <v>113195.38</v>
      </c>
      <c r="BA88" s="96">
        <f>'01 - Dle Sborníku_12 - 01...'!F31</f>
        <v>0</v>
      </c>
      <c r="BB88" s="96">
        <f>'01 - Dle Sborníku_12 - 01...'!F32</f>
        <v>0</v>
      </c>
      <c r="BC88" s="96">
        <f>'01 - Dle Sborníku_12 - 01...'!F33</f>
        <v>0</v>
      </c>
      <c r="BD88" s="98">
        <f>'01 - Dle Sborníku_12 - 01...'!F34</f>
        <v>0</v>
      </c>
      <c r="BT88" s="99" t="s">
        <v>74</v>
      </c>
      <c r="BV88" s="99" t="s">
        <v>69</v>
      </c>
      <c r="BW88" s="99" t="s">
        <v>148</v>
      </c>
      <c r="BX88" s="99" t="s">
        <v>7</v>
      </c>
      <c r="CL88" s="99" t="s">
        <v>21</v>
      </c>
      <c r="CM88" s="99" t="s">
        <v>76</v>
      </c>
    </row>
    <row r="89" spans="1:91" s="5" customFormat="1" ht="37.5" customHeight="1" x14ac:dyDescent="0.3">
      <c r="A89" s="89" t="s">
        <v>71</v>
      </c>
      <c r="B89" s="90"/>
      <c r="C89" s="91"/>
      <c r="D89" s="276" t="s">
        <v>149</v>
      </c>
      <c r="E89" s="276"/>
      <c r="F89" s="276"/>
      <c r="G89" s="276"/>
      <c r="H89" s="276"/>
      <c r="I89" s="92"/>
      <c r="J89" s="276" t="s">
        <v>149</v>
      </c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  <c r="AA89" s="276"/>
      <c r="AB89" s="276"/>
      <c r="AC89" s="276"/>
      <c r="AD89" s="276"/>
      <c r="AE89" s="276"/>
      <c r="AF89" s="276"/>
      <c r="AG89" s="274">
        <f>'02 - Dle URS_12 - 02 - Dl...'!J27</f>
        <v>53135.68</v>
      </c>
      <c r="AH89" s="275"/>
      <c r="AI89" s="275"/>
      <c r="AJ89" s="275"/>
      <c r="AK89" s="275"/>
      <c r="AL89" s="275"/>
      <c r="AM89" s="275"/>
      <c r="AN89" s="274">
        <f t="shared" si="0"/>
        <v>64294.17</v>
      </c>
      <c r="AO89" s="275"/>
      <c r="AP89" s="275"/>
      <c r="AQ89" s="93" t="s">
        <v>73</v>
      </c>
      <c r="AR89" s="94"/>
      <c r="AS89" s="95">
        <v>0</v>
      </c>
      <c r="AT89" s="96">
        <f t="shared" si="1"/>
        <v>11158.49</v>
      </c>
      <c r="AU89" s="97">
        <f>'02 - Dle URS_12 - 02 - Dl...'!P77</f>
        <v>0</v>
      </c>
      <c r="AV89" s="96">
        <f>'02 - Dle URS_12 - 02 - Dl...'!J30</f>
        <v>11158.49</v>
      </c>
      <c r="AW89" s="96">
        <f>'02 - Dle URS_12 - 02 - Dl...'!J31</f>
        <v>0</v>
      </c>
      <c r="AX89" s="96">
        <f>'02 - Dle URS_12 - 02 - Dl...'!J32</f>
        <v>0</v>
      </c>
      <c r="AY89" s="96">
        <f>'02 - Dle URS_12 - 02 - Dl...'!J33</f>
        <v>0</v>
      </c>
      <c r="AZ89" s="96">
        <f>'02 - Dle URS_12 - 02 - Dl...'!F30</f>
        <v>53135.68</v>
      </c>
      <c r="BA89" s="96">
        <f>'02 - Dle URS_12 - 02 - Dl...'!F31</f>
        <v>0</v>
      </c>
      <c r="BB89" s="96">
        <f>'02 - Dle URS_12 - 02 - Dl...'!F32</f>
        <v>0</v>
      </c>
      <c r="BC89" s="96">
        <f>'02 - Dle URS_12 - 02 - Dl...'!F33</f>
        <v>0</v>
      </c>
      <c r="BD89" s="98">
        <f>'02 - Dle URS_12 - 02 - Dl...'!F34</f>
        <v>0</v>
      </c>
      <c r="BT89" s="99" t="s">
        <v>74</v>
      </c>
      <c r="BV89" s="99" t="s">
        <v>69</v>
      </c>
      <c r="BW89" s="99" t="s">
        <v>150</v>
      </c>
      <c r="BX89" s="99" t="s">
        <v>7</v>
      </c>
      <c r="CL89" s="99" t="s">
        <v>21</v>
      </c>
      <c r="CM89" s="99" t="s">
        <v>76</v>
      </c>
    </row>
    <row r="90" spans="1:91" s="5" customFormat="1" ht="37.5" customHeight="1" x14ac:dyDescent="0.3">
      <c r="A90" s="89" t="s">
        <v>71</v>
      </c>
      <c r="B90" s="90"/>
      <c r="C90" s="91"/>
      <c r="D90" s="276" t="s">
        <v>151</v>
      </c>
      <c r="E90" s="276"/>
      <c r="F90" s="276"/>
      <c r="G90" s="276"/>
      <c r="H90" s="276"/>
      <c r="I90" s="92"/>
      <c r="J90" s="276" t="s">
        <v>151</v>
      </c>
      <c r="K90" s="276"/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  <c r="AA90" s="276"/>
      <c r="AB90" s="276"/>
      <c r="AC90" s="276"/>
      <c r="AD90" s="276"/>
      <c r="AE90" s="276"/>
      <c r="AF90" s="276"/>
      <c r="AG90" s="274">
        <f>'03 - VRN_12 - 03 - VRN_12'!J27</f>
        <v>36236.400000000001</v>
      </c>
      <c r="AH90" s="275"/>
      <c r="AI90" s="275"/>
      <c r="AJ90" s="275"/>
      <c r="AK90" s="275"/>
      <c r="AL90" s="275"/>
      <c r="AM90" s="275"/>
      <c r="AN90" s="274">
        <f t="shared" si="0"/>
        <v>43846.04</v>
      </c>
      <c r="AO90" s="275"/>
      <c r="AP90" s="275"/>
      <c r="AQ90" s="93" t="s">
        <v>73</v>
      </c>
      <c r="AR90" s="94"/>
      <c r="AS90" s="100">
        <v>0</v>
      </c>
      <c r="AT90" s="101">
        <f t="shared" si="1"/>
        <v>7609.64</v>
      </c>
      <c r="AU90" s="102">
        <f>'03 - VRN_12 - 03 - VRN_12'!P81</f>
        <v>0</v>
      </c>
      <c r="AV90" s="101">
        <f>'03 - VRN_12 - 03 - VRN_12'!J30</f>
        <v>7609.64</v>
      </c>
      <c r="AW90" s="101">
        <f>'03 - VRN_12 - 03 - VRN_12'!J31</f>
        <v>0</v>
      </c>
      <c r="AX90" s="101">
        <f>'03 - VRN_12 - 03 - VRN_12'!J32</f>
        <v>0</v>
      </c>
      <c r="AY90" s="101">
        <f>'03 - VRN_12 - 03 - VRN_12'!J33</f>
        <v>0</v>
      </c>
      <c r="AZ90" s="101">
        <f>'03 - VRN_12 - 03 - VRN_12'!F30</f>
        <v>36236.400000000001</v>
      </c>
      <c r="BA90" s="101">
        <f>'03 - VRN_12 - 03 - VRN_12'!F31</f>
        <v>0</v>
      </c>
      <c r="BB90" s="101">
        <f>'03 - VRN_12 - 03 - VRN_12'!F32</f>
        <v>0</v>
      </c>
      <c r="BC90" s="101">
        <f>'03 - VRN_12 - 03 - VRN_12'!F33</f>
        <v>0</v>
      </c>
      <c r="BD90" s="103">
        <f>'03 - VRN_12 - 03 - VRN_12'!F34</f>
        <v>0</v>
      </c>
      <c r="BT90" s="99" t="s">
        <v>74</v>
      </c>
      <c r="BV90" s="99" t="s">
        <v>69</v>
      </c>
      <c r="BW90" s="99" t="s">
        <v>152</v>
      </c>
      <c r="BX90" s="99" t="s">
        <v>7</v>
      </c>
      <c r="CL90" s="99" t="s">
        <v>21</v>
      </c>
      <c r="CM90" s="99" t="s">
        <v>76</v>
      </c>
    </row>
    <row r="91" spans="1:91" s="1" customFormat="1" ht="30" customHeight="1" x14ac:dyDescent="0.3">
      <c r="B91" s="35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5"/>
    </row>
    <row r="92" spans="1:91" s="1" customFormat="1" ht="6.95" customHeight="1" x14ac:dyDescent="0.3"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5"/>
    </row>
  </sheetData>
  <sheetProtection password="CC35" sheet="1" objects="1" scenarios="1" formatCells="0" formatColumns="0" formatRows="0" sort="0" autoFilter="0"/>
  <mergeCells count="193">
    <mergeCell ref="D83:H83"/>
    <mergeCell ref="J83:AF83"/>
    <mergeCell ref="AN81:AP81"/>
    <mergeCell ref="AG81:AM81"/>
    <mergeCell ref="D81:H81"/>
    <mergeCell ref="J81:AF81"/>
    <mergeCell ref="D88:H88"/>
    <mergeCell ref="J88:AF88"/>
    <mergeCell ref="AG85:AM85"/>
    <mergeCell ref="D85:H85"/>
    <mergeCell ref="J85:AF85"/>
    <mergeCell ref="AR2:BE2"/>
    <mergeCell ref="AN88:AP88"/>
    <mergeCell ref="AG88:AM88"/>
    <mergeCell ref="AN82:AP82"/>
    <mergeCell ref="AG82:AM82"/>
    <mergeCell ref="AN84:AP84"/>
    <mergeCell ref="AG84:AM84"/>
    <mergeCell ref="AN87:AP87"/>
    <mergeCell ref="AN79:AP79"/>
    <mergeCell ref="AN85:AP85"/>
    <mergeCell ref="AN86:AP86"/>
    <mergeCell ref="AG86:AM86"/>
    <mergeCell ref="AG51:AM51"/>
    <mergeCell ref="AN51:AP51"/>
    <mergeCell ref="AN83:AP83"/>
    <mergeCell ref="AG83:AM83"/>
    <mergeCell ref="AN90:AP90"/>
    <mergeCell ref="AG90:AM90"/>
    <mergeCell ref="D90:H90"/>
    <mergeCell ref="J90:AF90"/>
    <mergeCell ref="AG87:AM87"/>
    <mergeCell ref="D87:H87"/>
    <mergeCell ref="J87:AF87"/>
    <mergeCell ref="AG79:AM79"/>
    <mergeCell ref="D79:H79"/>
    <mergeCell ref="J79:AF79"/>
    <mergeCell ref="AN80:AP80"/>
    <mergeCell ref="AG80:AM80"/>
    <mergeCell ref="D80:H80"/>
    <mergeCell ref="J80:AF80"/>
    <mergeCell ref="AN89:AP89"/>
    <mergeCell ref="AG89:AM89"/>
    <mergeCell ref="D89:H89"/>
    <mergeCell ref="J89:AF89"/>
    <mergeCell ref="D86:H86"/>
    <mergeCell ref="J86:AF86"/>
    <mergeCell ref="D84:H84"/>
    <mergeCell ref="J84:AF84"/>
    <mergeCell ref="D82:H82"/>
    <mergeCell ref="J82:AF82"/>
    <mergeCell ref="AN78:AP78"/>
    <mergeCell ref="AG78:AM78"/>
    <mergeCell ref="D78:H78"/>
    <mergeCell ref="J78:AF78"/>
    <mergeCell ref="AN77:AP77"/>
    <mergeCell ref="AG77:AM77"/>
    <mergeCell ref="D77:H77"/>
    <mergeCell ref="J77:AF77"/>
    <mergeCell ref="AN76:AP76"/>
    <mergeCell ref="AG76:AM76"/>
    <mergeCell ref="D76:H76"/>
    <mergeCell ref="J76:AF76"/>
    <mergeCell ref="AN75:AP75"/>
    <mergeCell ref="AG75:AM75"/>
    <mergeCell ref="D75:H75"/>
    <mergeCell ref="J75:AF75"/>
    <mergeCell ref="AN74:AP74"/>
    <mergeCell ref="AG74:AM74"/>
    <mergeCell ref="D74:H74"/>
    <mergeCell ref="J74:AF74"/>
    <mergeCell ref="AN73:AP73"/>
    <mergeCell ref="AG73:AM73"/>
    <mergeCell ref="D73:H73"/>
    <mergeCell ref="J73:AF73"/>
    <mergeCell ref="AN72:AP72"/>
    <mergeCell ref="AG72:AM72"/>
    <mergeCell ref="D72:H72"/>
    <mergeCell ref="J72:AF72"/>
    <mergeCell ref="AN71:AP71"/>
    <mergeCell ref="AG71:AM71"/>
    <mergeCell ref="D71:H71"/>
    <mergeCell ref="J71:AF71"/>
    <mergeCell ref="AN70:AP70"/>
    <mergeCell ref="AG70:AM70"/>
    <mergeCell ref="D70:H70"/>
    <mergeCell ref="J70:AF70"/>
    <mergeCell ref="AN69:AP69"/>
    <mergeCell ref="AG69:AM69"/>
    <mergeCell ref="D69:H69"/>
    <mergeCell ref="J69:AF69"/>
    <mergeCell ref="AN68:AP68"/>
    <mergeCell ref="AG68:AM68"/>
    <mergeCell ref="D68:H68"/>
    <mergeCell ref="J68:AF68"/>
    <mergeCell ref="AN67:AP67"/>
    <mergeCell ref="AG67:AM67"/>
    <mergeCell ref="D67:H67"/>
    <mergeCell ref="J67:AF67"/>
    <mergeCell ref="AN66:AP66"/>
    <mergeCell ref="AG66:AM66"/>
    <mergeCell ref="D66:H66"/>
    <mergeCell ref="J66:AF66"/>
    <mergeCell ref="AN65:AP65"/>
    <mergeCell ref="AG65:AM65"/>
    <mergeCell ref="D65:H65"/>
    <mergeCell ref="J65:AF65"/>
    <mergeCell ref="AN64:AP64"/>
    <mergeCell ref="AG64:AM64"/>
    <mergeCell ref="D64:H64"/>
    <mergeCell ref="J64:AF64"/>
    <mergeCell ref="AN63:AP63"/>
    <mergeCell ref="AG63:AM63"/>
    <mergeCell ref="D63:H63"/>
    <mergeCell ref="J63:AF63"/>
    <mergeCell ref="AN62:AP62"/>
    <mergeCell ref="AG62:AM62"/>
    <mergeCell ref="D62:H62"/>
    <mergeCell ref="J62:AF62"/>
    <mergeCell ref="AN61:AP61"/>
    <mergeCell ref="AG61:AM61"/>
    <mergeCell ref="D61:H61"/>
    <mergeCell ref="J61:AF61"/>
    <mergeCell ref="AN60:AP60"/>
    <mergeCell ref="AG60:AM60"/>
    <mergeCell ref="D60:H60"/>
    <mergeCell ref="J60:AF60"/>
    <mergeCell ref="AN59:AP59"/>
    <mergeCell ref="AG59:AM59"/>
    <mergeCell ref="D59:H59"/>
    <mergeCell ref="J59:AF59"/>
    <mergeCell ref="AN58:AP58"/>
    <mergeCell ref="AG58:AM58"/>
    <mergeCell ref="D58:H58"/>
    <mergeCell ref="J58:AF58"/>
    <mergeCell ref="AN57:AP57"/>
    <mergeCell ref="AG57:AM57"/>
    <mergeCell ref="D57:H57"/>
    <mergeCell ref="J57:AF57"/>
    <mergeCell ref="AN56:AP56"/>
    <mergeCell ref="AG56:AM56"/>
    <mergeCell ref="D56:H56"/>
    <mergeCell ref="J56:AF56"/>
    <mergeCell ref="AN55:AP55"/>
    <mergeCell ref="AG55:AM55"/>
    <mergeCell ref="D55:H55"/>
    <mergeCell ref="J55:AF55"/>
    <mergeCell ref="C49:G49"/>
    <mergeCell ref="I49:AF49"/>
    <mergeCell ref="AG49:AM49"/>
    <mergeCell ref="AN49:AP49"/>
    <mergeCell ref="AK28:AO28"/>
    <mergeCell ref="L29:O29"/>
    <mergeCell ref="W29:AE29"/>
    <mergeCell ref="AK29:AO29"/>
    <mergeCell ref="AN54:AP54"/>
    <mergeCell ref="AG54:AM54"/>
    <mergeCell ref="D54:H54"/>
    <mergeCell ref="J54:AF54"/>
    <mergeCell ref="AN53:AP53"/>
    <mergeCell ref="AG53:AM53"/>
    <mergeCell ref="D53:H53"/>
    <mergeCell ref="J53:AF53"/>
    <mergeCell ref="AN52:AP52"/>
    <mergeCell ref="AG52:AM52"/>
    <mergeCell ref="D52:H52"/>
    <mergeCell ref="J52:AF52"/>
    <mergeCell ref="AS46:AT48"/>
    <mergeCell ref="L30:O30"/>
    <mergeCell ref="W30:AE30"/>
    <mergeCell ref="AK30:AO30"/>
    <mergeCell ref="X32:AB32"/>
    <mergeCell ref="AK32:AO32"/>
    <mergeCell ref="L27:O27"/>
    <mergeCell ref="W27:AE27"/>
    <mergeCell ref="AK27:AO27"/>
    <mergeCell ref="L42:AO42"/>
    <mergeCell ref="AM44:AN44"/>
    <mergeCell ref="AM46:AP46"/>
    <mergeCell ref="BE5:BE32"/>
    <mergeCell ref="K5:AO5"/>
    <mergeCell ref="K6:AO6"/>
    <mergeCell ref="E14:AJ14"/>
    <mergeCell ref="E20:AN20"/>
    <mergeCell ref="L28:O28"/>
    <mergeCell ref="W28:AE28"/>
    <mergeCell ref="AK23:AO23"/>
    <mergeCell ref="L25:O25"/>
    <mergeCell ref="W25:AE25"/>
    <mergeCell ref="AK25:AO25"/>
    <mergeCell ref="L26:O26"/>
    <mergeCell ref="W26:AE26"/>
    <mergeCell ref="AK26:AO26"/>
  </mergeCells>
  <phoneticPr fontId="39" type="noConversion"/>
  <hyperlinks>
    <hyperlink ref="K1:S1" location="C2" display="1) Rekapitulace stavby"/>
    <hyperlink ref="W1:AI1" location="C51" display="2) Rekapitulace objektů stavby a soupisů prací"/>
    <hyperlink ref="A52" location="'01 - Dle sborníku - 01 - ...'!C2" display="/"/>
    <hyperlink ref="A53" location="'02 - Dle URS - 02 - Dle URS'!C2" display="/"/>
    <hyperlink ref="A54" location="'03 - VRN - 03 - VRN'!C2" display="/"/>
    <hyperlink ref="A55" location="'01 - Dle sborníku_01 - 01...'!C2" display="/"/>
    <hyperlink ref="A56" location="'02 - Dle URS_01 - 02 - Dl...'!C2" display="/"/>
    <hyperlink ref="A57" location="'03 - VRN_01 - 03 - VRN_01'!C2" display="/"/>
    <hyperlink ref="A58" location="'01 - Dle Sborníku_02 - 01...'!C2" display="/"/>
    <hyperlink ref="A59" location="'02 - Dle URS_02 - 02 - Dl...'!C2" display="/"/>
    <hyperlink ref="A60" location="'03 - VRN_02 - 03 - VRN_02'!C2" display="/"/>
    <hyperlink ref="A61" location="'01 - Dle Sborníku_03 - 01...'!C2" display="/"/>
    <hyperlink ref="A62" location="'02 - Dle URS_03 - 02 - Dl...'!C2" display="/"/>
    <hyperlink ref="A63" location="'03 - VRN_03 - 03 - VRN_03'!C2" display="/"/>
    <hyperlink ref="A64" location="'01 - Dle Sborníku_04 - 01...'!C2" display="/"/>
    <hyperlink ref="A65" location="'02 - Dle URS_04 - 02 - Dl...'!C2" display="/"/>
    <hyperlink ref="A66" location="'03 - VRN_04 - 03 - VRN_04'!C2" display="/"/>
    <hyperlink ref="A67" location="'01 - Dle Sborníku_05 - 01...'!C2" display="/"/>
    <hyperlink ref="A68" location="'02 - Dle URS_05 - 02 - Dl...'!C2" display="/"/>
    <hyperlink ref="A69" location="'03 - VRN_05 - 03 - VRN_05'!C2" display="/"/>
    <hyperlink ref="A70" location="'01 - Dle Sborníku_06 - 01...'!C2" display="/"/>
    <hyperlink ref="A71" location="'02 - Dle URS_06 - 02 - Dl...'!C2" display="/"/>
    <hyperlink ref="A72" location="'03 - VRN_06 - 03 - VRN_06'!C2" display="/"/>
    <hyperlink ref="A73" location="'01 - Dle Sborníku_07 - 01...'!C2" display="/"/>
    <hyperlink ref="A74" location="'02 - Dle URS_07 - 02 - Dl...'!C2" display="/"/>
    <hyperlink ref="A75" location="'03 - VRN_07 - 03 - VRN_07'!C2" display="/"/>
    <hyperlink ref="A76" location="'01 - Dle Sborníku_08 - 01...'!C2" display="/"/>
    <hyperlink ref="A77" location="'02 - Dle URS_08 - 02 - Dl...'!C2" display="/"/>
    <hyperlink ref="A78" location="'03 - VRN_08 - 03 - VRN_08'!C2" display="/"/>
    <hyperlink ref="A79" location="'01 - Dle Sborníku_09 - 01...'!C2" display="/"/>
    <hyperlink ref="A80" location="'02 - Dle URS_09 - 02 - Dl...'!C2" display="/"/>
    <hyperlink ref="A81" location="'03 - VRN_09 - 03 - VRN_09'!C2" display="/"/>
    <hyperlink ref="A82" location="'01 - Dle Sborníku_10 - 01...'!C2" display="/"/>
    <hyperlink ref="A83" location="'02 - Dle URS_10 - 02 - Dl...'!C2" display="/"/>
    <hyperlink ref="A84" location="'03 - VRN_10 - 03 - VRN_10'!C2" display="/"/>
    <hyperlink ref="A85" location="'01 - Dle Sborníku_11 - 01...'!C2" display="/"/>
    <hyperlink ref="A86" location="'02 - Dle URS_11 - 02 - Dl...'!C2" display="/"/>
    <hyperlink ref="A87" location="'03 - VRN_11 - 03 - VRN_11'!C2" display="/"/>
    <hyperlink ref="A88" location="'01 - Dle Sborníku_12 - 01...'!C2" display="/"/>
    <hyperlink ref="A89" location="'02 - Dle URS_12 - 02 - Dl...'!C2" display="/"/>
    <hyperlink ref="A90" location="'03 - VRN_12 - 03 - VRN_12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110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466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37838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37838</v>
      </c>
      <c r="G30" s="36"/>
      <c r="H30" s="36"/>
      <c r="I30" s="124">
        <v>0.21</v>
      </c>
      <c r="J30" s="123">
        <f>ROUND(ROUND((SUM(BE81:BE90)), 2)*I30, 2)</f>
        <v>7945.98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45783.979999999996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VRN_05 - 03 - VRN_05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37838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37838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7488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VRN_05 - 03 - VRN_05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37838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37838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37838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37838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7488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7488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7488</v>
      </c>
      <c r="J90" s="203">
        <f>ROUND(I90*H90,2)</f>
        <v>7488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7488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7488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13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112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467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Sborníku_06 - 01 - Dle Sborníku_06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Sborníku_06 - 01 - Dle Sborníku_06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114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468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URS_06 - 02 - Dle URS_06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URS_06 - 02 - Dle URS_06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116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469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34406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34406</v>
      </c>
      <c r="G30" s="36"/>
      <c r="H30" s="36"/>
      <c r="I30" s="124">
        <v>0.21</v>
      </c>
      <c r="J30" s="123">
        <f>ROUND(ROUND((SUM(BE81:BE90)), 2)*I30, 2)</f>
        <v>7225.26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41631.26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VRN_06 - 03 - VRN_06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34406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34406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4056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VRN_06 - 03 - VRN_06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34406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34406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34406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34406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4056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4056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4056</v>
      </c>
      <c r="J90" s="203">
        <f>ROUND(I90*H90,2)</f>
        <v>4056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4056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4056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56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118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470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Sborníku_07 - 01 - Dle Sborníku_07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Sborníku_07 - 01 - Dle Sborníku_07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120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471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URS_07 - 02 - Dle URS_07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URS_07 - 02 - Dle URS_07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7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122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472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36194.800000000003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36194.800000000003</v>
      </c>
      <c r="G30" s="36"/>
      <c r="H30" s="36"/>
      <c r="I30" s="124">
        <v>0.21</v>
      </c>
      <c r="J30" s="123">
        <f>ROUND(ROUND((SUM(BE81:BE90)), 2)*I30, 2)</f>
        <v>7600.91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43795.710000000006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VRN_07 - 03 - VRN_07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36194.800000000003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36194.800000000003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5844.8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VRN_07 - 03 - VRN_07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36194.800000000003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36194.800000000003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36194.800000000003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36194.800000000003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5844.8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5844.8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5844.8</v>
      </c>
      <c r="J90" s="203">
        <f>ROUND(I90*H90,2)</f>
        <v>5844.8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5844.8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5844.8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124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473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Sborníku_08 - 01 - Dle Sborníku_08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Sborníku_08 - 01 - Dle Sborníku_08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orientation="landscape" blackAndWhite="1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126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474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URS_08 - 02 - Dle URS_08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URS_08 - 02 - Dle URS_08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128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475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36402.800000000003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36402.800000000003</v>
      </c>
      <c r="G30" s="36"/>
      <c r="H30" s="36"/>
      <c r="I30" s="124">
        <v>0.21</v>
      </c>
      <c r="J30" s="123">
        <f>ROUND(ROUND((SUM(BE81:BE90)), 2)*I30, 2)</f>
        <v>7644.59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44047.39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VRN_08 - 03 - VRN_08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36402.800000000003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36402.800000000003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6052.8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VRN_08 - 03 - VRN_08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36402.800000000003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36402.800000000003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36402.800000000003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36402.800000000003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6052.8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6052.8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6052.8</v>
      </c>
      <c r="J90" s="203">
        <f>ROUND(I90*H90,2)</f>
        <v>6052.8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6052.8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6052.8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tabSelected="1" view="pageBreakPreview" topLeftCell="C1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75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160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ROUND(J79,2)</f>
        <v>1298128.49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ROUND(SUM(BE79:BE138), 2)</f>
        <v>1298128.49</v>
      </c>
      <c r="G30" s="36"/>
      <c r="H30" s="36"/>
      <c r="I30" s="124">
        <v>0.21</v>
      </c>
      <c r="J30" s="123">
        <f>ROUND(ROUND((SUM(BE79:BE138)), 2)*I30, 2)</f>
        <v>272606.98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ROUND(SUM(BF79:BF138), 2)</f>
        <v>0</v>
      </c>
      <c r="G31" s="36"/>
      <c r="H31" s="36"/>
      <c r="I31" s="124">
        <v>0.15</v>
      </c>
      <c r="J31" s="123">
        <f>ROUND(ROUND((SUM(BF79:BF138)),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ROUND(SUM(BG79:BG138),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ROUND(SUM(BH79:BH138),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ROUND(SUM(BI79:BI138),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1570735.47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 - 01 - Dle sborníku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J79</f>
        <v>1298128.4900000002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166</v>
      </c>
      <c r="E57" s="141"/>
      <c r="F57" s="141"/>
      <c r="G57" s="141"/>
      <c r="H57" s="141"/>
      <c r="I57" s="142"/>
      <c r="J57" s="143">
        <f>J80</f>
        <v>71385.600000000006</v>
      </c>
      <c r="K57" s="144"/>
    </row>
    <row r="58" spans="2:47" s="8" customFormat="1" ht="19.899999999999999" customHeight="1" x14ac:dyDescent="0.3">
      <c r="B58" s="145"/>
      <c r="C58" s="146"/>
      <c r="D58" s="147" t="s">
        <v>167</v>
      </c>
      <c r="E58" s="148"/>
      <c r="F58" s="148"/>
      <c r="G58" s="148"/>
      <c r="H58" s="148"/>
      <c r="I58" s="149"/>
      <c r="J58" s="150">
        <f>J81</f>
        <v>71385.600000000006</v>
      </c>
      <c r="K58" s="151"/>
    </row>
    <row r="59" spans="2:47" s="7" customFormat="1" ht="24.95" customHeight="1" x14ac:dyDescent="0.3">
      <c r="B59" s="138"/>
      <c r="C59" s="139"/>
      <c r="D59" s="140" t="s">
        <v>168</v>
      </c>
      <c r="E59" s="141"/>
      <c r="F59" s="141"/>
      <c r="G59" s="141"/>
      <c r="H59" s="141"/>
      <c r="I59" s="142"/>
      <c r="J59" s="143">
        <f>J83</f>
        <v>1226742.8900000001</v>
      </c>
      <c r="K59" s="144"/>
    </row>
    <row r="60" spans="2:47" s="1" customFormat="1" ht="21.75" customHeight="1" x14ac:dyDescent="0.3">
      <c r="B60" s="35"/>
      <c r="C60" s="36"/>
      <c r="D60" s="36"/>
      <c r="E60" s="36"/>
      <c r="F60" s="36"/>
      <c r="G60" s="36"/>
      <c r="H60" s="36"/>
      <c r="I60" s="111"/>
      <c r="J60" s="36"/>
      <c r="K60" s="39"/>
    </row>
    <row r="61" spans="2:47" s="1" customFormat="1" ht="6.95" customHeight="1" x14ac:dyDescent="0.3">
      <c r="B61" s="50"/>
      <c r="C61" s="51"/>
      <c r="D61" s="51"/>
      <c r="E61" s="51"/>
      <c r="F61" s="51"/>
      <c r="G61" s="51"/>
      <c r="H61" s="51"/>
      <c r="I61" s="129"/>
      <c r="J61" s="51"/>
      <c r="K61" s="52"/>
    </row>
    <row r="65" spans="2:63" s="1" customFormat="1" ht="6.95" customHeight="1" x14ac:dyDescent="0.3">
      <c r="B65" s="53"/>
      <c r="C65" s="54"/>
      <c r="D65" s="54"/>
      <c r="E65" s="54"/>
      <c r="F65" s="54"/>
      <c r="G65" s="54"/>
      <c r="H65" s="54"/>
      <c r="I65" s="132"/>
      <c r="J65" s="54"/>
      <c r="K65" s="54"/>
      <c r="L65" s="55"/>
    </row>
    <row r="66" spans="2:63" s="1" customFormat="1" ht="36.950000000000003" customHeight="1" x14ac:dyDescent="0.3">
      <c r="B66" s="35"/>
      <c r="C66" s="56" t="s">
        <v>169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3" s="1" customFormat="1" ht="6.95" customHeight="1" x14ac:dyDescent="0.3">
      <c r="B67" s="35"/>
      <c r="C67" s="57"/>
      <c r="D67" s="57"/>
      <c r="E67" s="57"/>
      <c r="F67" s="57"/>
      <c r="G67" s="57"/>
      <c r="H67" s="57"/>
      <c r="I67" s="152"/>
      <c r="J67" s="57"/>
      <c r="K67" s="57"/>
      <c r="L67" s="55"/>
    </row>
    <row r="68" spans="2:63" s="1" customFormat="1" ht="14.45" customHeight="1" x14ac:dyDescent="0.3">
      <c r="B68" s="35"/>
      <c r="C68" s="59" t="s">
        <v>18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3" s="1" customFormat="1" ht="22.5" customHeight="1" x14ac:dyDescent="0.3">
      <c r="B69" s="35"/>
      <c r="C69" s="57"/>
      <c r="D69" s="57"/>
      <c r="E69" s="280" t="str">
        <f>E7</f>
        <v>Oprava měničů v obvodu SSZT Jihlava</v>
      </c>
      <c r="F69" s="281"/>
      <c r="G69" s="281"/>
      <c r="H69" s="281"/>
      <c r="I69" s="152"/>
      <c r="J69" s="57"/>
      <c r="K69" s="57"/>
      <c r="L69" s="55"/>
    </row>
    <row r="70" spans="2:63" s="1" customFormat="1" ht="14.45" customHeight="1" x14ac:dyDescent="0.3">
      <c r="B70" s="35"/>
      <c r="C70" s="59" t="s">
        <v>159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63" s="1" customFormat="1" ht="23.25" customHeight="1" x14ac:dyDescent="0.3">
      <c r="B71" s="35"/>
      <c r="C71" s="57"/>
      <c r="D71" s="57"/>
      <c r="E71" s="266" t="str">
        <f>E9</f>
        <v>01 - Dle sborníku - 01 - Dle sborníku</v>
      </c>
      <c r="F71" s="282"/>
      <c r="G71" s="282"/>
      <c r="H71" s="282"/>
      <c r="I71" s="152"/>
      <c r="J71" s="57"/>
      <c r="K71" s="57"/>
      <c r="L71" s="55"/>
    </row>
    <row r="72" spans="2:63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3" s="1" customFormat="1" ht="18" customHeight="1" x14ac:dyDescent="0.3">
      <c r="B73" s="35"/>
      <c r="C73" s="59" t="s">
        <v>23</v>
      </c>
      <c r="D73" s="57"/>
      <c r="E73" s="57"/>
      <c r="F73" s="153" t="str">
        <f>F12</f>
        <v xml:space="preserve"> </v>
      </c>
      <c r="G73" s="57"/>
      <c r="H73" s="57"/>
      <c r="I73" s="154" t="s">
        <v>25</v>
      </c>
      <c r="J73" s="67">
        <f>IF(J12="","",J12)</f>
        <v>42948</v>
      </c>
      <c r="K73" s="57"/>
      <c r="L73" s="55"/>
    </row>
    <row r="74" spans="2:63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63" s="1" customFormat="1" ht="15" x14ac:dyDescent="0.3">
      <c r="B75" s="35"/>
      <c r="C75" s="59" t="s">
        <v>26</v>
      </c>
      <c r="D75" s="57"/>
      <c r="E75" s="57"/>
      <c r="F75" s="153" t="str">
        <f>E15</f>
        <v xml:space="preserve"> </v>
      </c>
      <c r="G75" s="57"/>
      <c r="H75" s="57"/>
      <c r="I75" s="154" t="s">
        <v>30</v>
      </c>
      <c r="J75" s="153" t="str">
        <f>E21</f>
        <v xml:space="preserve"> </v>
      </c>
      <c r="K75" s="57"/>
      <c r="L75" s="55"/>
    </row>
    <row r="76" spans="2:63" s="1" customFormat="1" ht="14.45" customHeight="1" x14ac:dyDescent="0.3">
      <c r="B76" s="35"/>
      <c r="C76" s="59" t="s">
        <v>29</v>
      </c>
      <c r="D76" s="57"/>
      <c r="E76" s="57"/>
      <c r="F76" s="153" t="str">
        <f>IF(E18="","",E18)</f>
        <v>AK signal Brno a.s.</v>
      </c>
      <c r="G76" s="57"/>
      <c r="H76" s="57"/>
      <c r="I76" s="152"/>
      <c r="J76" s="57"/>
      <c r="K76" s="57"/>
      <c r="L76" s="55"/>
    </row>
    <row r="77" spans="2:63" s="1" customFormat="1" ht="10.35" customHeight="1" x14ac:dyDescent="0.3">
      <c r="B77" s="35"/>
      <c r="C77" s="57"/>
      <c r="D77" s="57"/>
      <c r="E77" s="57"/>
      <c r="F77" s="57"/>
      <c r="G77" s="57"/>
      <c r="H77" s="57"/>
      <c r="I77" s="152"/>
      <c r="J77" s="57"/>
      <c r="K77" s="57"/>
      <c r="L77" s="55"/>
    </row>
    <row r="78" spans="2:63" s="9" customFormat="1" ht="29.25" customHeight="1" x14ac:dyDescent="0.3">
      <c r="B78" s="155"/>
      <c r="C78" s="156" t="s">
        <v>170</v>
      </c>
      <c r="D78" s="157" t="s">
        <v>52</v>
      </c>
      <c r="E78" s="157" t="s">
        <v>48</v>
      </c>
      <c r="F78" s="157" t="s">
        <v>171</v>
      </c>
      <c r="G78" s="157" t="s">
        <v>172</v>
      </c>
      <c r="H78" s="157" t="s">
        <v>173</v>
      </c>
      <c r="I78" s="158" t="s">
        <v>174</v>
      </c>
      <c r="J78" s="157" t="s">
        <v>163</v>
      </c>
      <c r="K78" s="159" t="s">
        <v>175</v>
      </c>
      <c r="L78" s="160"/>
      <c r="M78" s="74" t="s">
        <v>176</v>
      </c>
      <c r="N78" s="75" t="s">
        <v>37</v>
      </c>
      <c r="O78" s="75" t="s">
        <v>177</v>
      </c>
      <c r="P78" s="75" t="s">
        <v>178</v>
      </c>
      <c r="Q78" s="75" t="s">
        <v>179</v>
      </c>
      <c r="R78" s="75" t="s">
        <v>180</v>
      </c>
      <c r="S78" s="75" t="s">
        <v>181</v>
      </c>
      <c r="T78" s="76" t="s">
        <v>182</v>
      </c>
    </row>
    <row r="79" spans="2:63" s="1" customFormat="1" ht="29.25" customHeight="1" x14ac:dyDescent="0.35">
      <c r="B79" s="35"/>
      <c r="C79" s="80" t="s">
        <v>164</v>
      </c>
      <c r="D79" s="57"/>
      <c r="E79" s="57"/>
      <c r="F79" s="57"/>
      <c r="G79" s="57"/>
      <c r="H79" s="57"/>
      <c r="I79" s="152"/>
      <c r="J79" s="161">
        <f>BK79</f>
        <v>1298128.4900000002</v>
      </c>
      <c r="K79" s="57"/>
      <c r="L79" s="55"/>
      <c r="M79" s="77"/>
      <c r="N79" s="78"/>
      <c r="O79" s="78"/>
      <c r="P79" s="162">
        <f>P80+P83</f>
        <v>0</v>
      </c>
      <c r="Q79" s="78"/>
      <c r="R79" s="162">
        <f>R80+R83</f>
        <v>0</v>
      </c>
      <c r="S79" s="78"/>
      <c r="T79" s="163">
        <f>T80+T83</f>
        <v>0</v>
      </c>
      <c r="AT79" s="19" t="s">
        <v>66</v>
      </c>
      <c r="AU79" s="19" t="s">
        <v>165</v>
      </c>
      <c r="BK79" s="164">
        <f>BK80+BK83</f>
        <v>1298128.4900000002</v>
      </c>
    </row>
    <row r="80" spans="2:63" s="10" customFormat="1" ht="37.35" customHeight="1" x14ac:dyDescent="0.35">
      <c r="B80" s="165"/>
      <c r="C80" s="166"/>
      <c r="D80" s="167" t="s">
        <v>66</v>
      </c>
      <c r="E80" s="168" t="s">
        <v>183</v>
      </c>
      <c r="F80" s="168" t="s">
        <v>184</v>
      </c>
      <c r="G80" s="166"/>
      <c r="H80" s="166"/>
      <c r="I80" s="169"/>
      <c r="J80" s="170">
        <f>BK80</f>
        <v>71385.600000000006</v>
      </c>
      <c r="K80" s="166"/>
      <c r="L80" s="171"/>
      <c r="M80" s="172"/>
      <c r="N80" s="173"/>
      <c r="O80" s="173"/>
      <c r="P80" s="174">
        <f>P81</f>
        <v>0</v>
      </c>
      <c r="Q80" s="173"/>
      <c r="R80" s="174">
        <f>R81</f>
        <v>0</v>
      </c>
      <c r="S80" s="173"/>
      <c r="T80" s="175">
        <f>T81</f>
        <v>0</v>
      </c>
      <c r="AR80" s="176" t="s">
        <v>185</v>
      </c>
      <c r="AT80" s="177" t="s">
        <v>66</v>
      </c>
      <c r="AU80" s="177" t="s">
        <v>67</v>
      </c>
      <c r="AY80" s="176" t="s">
        <v>186</v>
      </c>
      <c r="BK80" s="178">
        <f>BK81</f>
        <v>71385.600000000006</v>
      </c>
    </row>
    <row r="81" spans="2:65" s="10" customFormat="1" ht="19.899999999999999" customHeight="1" x14ac:dyDescent="0.3">
      <c r="B81" s="165"/>
      <c r="C81" s="166"/>
      <c r="D81" s="179" t="s">
        <v>66</v>
      </c>
      <c r="E81" s="180" t="s">
        <v>187</v>
      </c>
      <c r="F81" s="180" t="s">
        <v>188</v>
      </c>
      <c r="G81" s="166"/>
      <c r="H81" s="166"/>
      <c r="I81" s="169"/>
      <c r="J81" s="181">
        <f>BK81</f>
        <v>71385.600000000006</v>
      </c>
      <c r="K81" s="166"/>
      <c r="L81" s="171"/>
      <c r="M81" s="172"/>
      <c r="N81" s="173"/>
      <c r="O81" s="173"/>
      <c r="P81" s="174">
        <f>P82</f>
        <v>0</v>
      </c>
      <c r="Q81" s="173"/>
      <c r="R81" s="174">
        <f>R82</f>
        <v>0</v>
      </c>
      <c r="S81" s="173"/>
      <c r="T81" s="175">
        <f>T82</f>
        <v>0</v>
      </c>
      <c r="AR81" s="176" t="s">
        <v>185</v>
      </c>
      <c r="AT81" s="177" t="s">
        <v>66</v>
      </c>
      <c r="AU81" s="177" t="s">
        <v>74</v>
      </c>
      <c r="AY81" s="176" t="s">
        <v>186</v>
      </c>
      <c r="BK81" s="178">
        <f>BK82</f>
        <v>71385.600000000006</v>
      </c>
    </row>
    <row r="82" spans="2:65" s="1" customFormat="1" ht="22.5" customHeight="1" x14ac:dyDescent="0.3">
      <c r="B82" s="35"/>
      <c r="C82" s="182" t="s">
        <v>189</v>
      </c>
      <c r="D82" s="182" t="s">
        <v>190</v>
      </c>
      <c r="E82" s="183" t="s">
        <v>191</v>
      </c>
      <c r="F82" s="184" t="s">
        <v>192</v>
      </c>
      <c r="G82" s="185" t="s">
        <v>193</v>
      </c>
      <c r="H82" s="186">
        <v>8</v>
      </c>
      <c r="I82" s="187">
        <v>8923.2000000000007</v>
      </c>
      <c r="J82" s="188">
        <f>ROUND(I82*H82,2)</f>
        <v>71385.600000000006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AR82" s="19" t="s">
        <v>194</v>
      </c>
      <c r="AT82" s="19" t="s">
        <v>190</v>
      </c>
      <c r="AU82" s="19" t="s">
        <v>76</v>
      </c>
      <c r="AY82" s="19" t="s">
        <v>186</v>
      </c>
      <c r="BE82" s="194">
        <f>IF(N82="základní",J82,0)</f>
        <v>71385.600000000006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71385.600000000006</v>
      </c>
      <c r="BL82" s="19" t="s">
        <v>194</v>
      </c>
      <c r="BM82" s="19" t="s">
        <v>76</v>
      </c>
    </row>
    <row r="83" spans="2:65" s="10" customFormat="1" ht="37.35" customHeight="1" x14ac:dyDescent="0.35">
      <c r="B83" s="165"/>
      <c r="C83" s="166"/>
      <c r="D83" s="179" t="s">
        <v>66</v>
      </c>
      <c r="E83" s="195" t="s">
        <v>195</v>
      </c>
      <c r="F83" s="195" t="s">
        <v>196</v>
      </c>
      <c r="G83" s="166"/>
      <c r="H83" s="166"/>
      <c r="I83" s="169"/>
      <c r="J83" s="196">
        <f>BK83</f>
        <v>1226742.8900000001</v>
      </c>
      <c r="K83" s="166"/>
      <c r="L83" s="171"/>
      <c r="M83" s="172"/>
      <c r="N83" s="173"/>
      <c r="O83" s="173"/>
      <c r="P83" s="174">
        <f>SUM(P84:P138)</f>
        <v>0</v>
      </c>
      <c r="Q83" s="173"/>
      <c r="R83" s="174">
        <f>SUM(R84:R138)</f>
        <v>0</v>
      </c>
      <c r="S83" s="173"/>
      <c r="T83" s="175">
        <f>SUM(T84:T138)</f>
        <v>0</v>
      </c>
      <c r="AR83" s="176" t="s">
        <v>185</v>
      </c>
      <c r="AT83" s="177" t="s">
        <v>66</v>
      </c>
      <c r="AU83" s="177" t="s">
        <v>67</v>
      </c>
      <c r="AY83" s="176" t="s">
        <v>186</v>
      </c>
      <c r="BK83" s="178">
        <f>SUM(BK84:BK138)</f>
        <v>1226742.8900000001</v>
      </c>
    </row>
    <row r="84" spans="2:65" s="1" customFormat="1" ht="31.5" customHeight="1" x14ac:dyDescent="0.3">
      <c r="B84" s="35"/>
      <c r="C84" s="197" t="s">
        <v>197</v>
      </c>
      <c r="D84" s="197" t="s">
        <v>198</v>
      </c>
      <c r="E84" s="198" t="s">
        <v>199</v>
      </c>
      <c r="F84" s="199" t="s">
        <v>200</v>
      </c>
      <c r="G84" s="200" t="s">
        <v>193</v>
      </c>
      <c r="H84" s="201">
        <v>1</v>
      </c>
      <c r="I84" s="202">
        <v>14456</v>
      </c>
      <c r="J84" s="203">
        <f t="shared" ref="J84:J115" si="0">ROUND(I84*H84,2)</f>
        <v>14456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 t="shared" ref="P84:P115" si="1">O84*H84</f>
        <v>0</v>
      </c>
      <c r="Q84" s="192">
        <v>0</v>
      </c>
      <c r="R84" s="192">
        <f t="shared" ref="R84:R115" si="2">Q84*H84</f>
        <v>0</v>
      </c>
      <c r="S84" s="192">
        <v>0</v>
      </c>
      <c r="T84" s="193">
        <f t="shared" ref="T84:T115" si="3">S84*H84</f>
        <v>0</v>
      </c>
      <c r="AR84" s="19" t="s">
        <v>194</v>
      </c>
      <c r="AT84" s="19" t="s">
        <v>198</v>
      </c>
      <c r="AU84" s="19" t="s">
        <v>74</v>
      </c>
      <c r="AY84" s="19" t="s">
        <v>186</v>
      </c>
      <c r="BE84" s="194">
        <f t="shared" ref="BE84:BE115" si="4">IF(N84="základní",J84,0)</f>
        <v>14456</v>
      </c>
      <c r="BF84" s="194">
        <f t="shared" ref="BF84:BF115" si="5">IF(N84="snížená",J84,0)</f>
        <v>0</v>
      </c>
      <c r="BG84" s="194">
        <f t="shared" ref="BG84:BG115" si="6">IF(N84="zákl. přenesená",J84,0)</f>
        <v>0</v>
      </c>
      <c r="BH84" s="194">
        <f t="shared" ref="BH84:BH115" si="7">IF(N84="sníž. přenesená",J84,0)</f>
        <v>0</v>
      </c>
      <c r="BI84" s="194">
        <f t="shared" ref="BI84:BI115" si="8">IF(N84="nulová",J84,0)</f>
        <v>0</v>
      </c>
      <c r="BJ84" s="19" t="s">
        <v>74</v>
      </c>
      <c r="BK84" s="194">
        <f t="shared" ref="BK84:BK115" si="9">ROUND(I84*H84,2)</f>
        <v>14456</v>
      </c>
      <c r="BL84" s="19" t="s">
        <v>194</v>
      </c>
      <c r="BM84" s="19" t="s">
        <v>185</v>
      </c>
    </row>
    <row r="85" spans="2:65" s="1" customFormat="1" ht="31.5" customHeight="1" x14ac:dyDescent="0.3">
      <c r="B85" s="35"/>
      <c r="C85" s="197" t="s">
        <v>201</v>
      </c>
      <c r="D85" s="197" t="s">
        <v>198</v>
      </c>
      <c r="E85" s="198" t="s">
        <v>202</v>
      </c>
      <c r="F85" s="199" t="s">
        <v>203</v>
      </c>
      <c r="G85" s="200" t="s">
        <v>193</v>
      </c>
      <c r="H85" s="201">
        <v>1</v>
      </c>
      <c r="I85" s="202">
        <v>6021.6</v>
      </c>
      <c r="J85" s="203">
        <f t="shared" si="0"/>
        <v>6021.6</v>
      </c>
      <c r="K85" s="199" t="s">
        <v>21</v>
      </c>
      <c r="L85" s="55"/>
      <c r="M85" s="204" t="s">
        <v>21</v>
      </c>
      <c r="N85" s="205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198</v>
      </c>
      <c r="AU85" s="19" t="s">
        <v>74</v>
      </c>
      <c r="AY85" s="19" t="s">
        <v>186</v>
      </c>
      <c r="BE85" s="194">
        <f t="shared" si="4"/>
        <v>6021.6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6021.6</v>
      </c>
      <c r="BL85" s="19" t="s">
        <v>194</v>
      </c>
      <c r="BM85" s="19" t="s">
        <v>204</v>
      </c>
    </row>
    <row r="86" spans="2:65" s="1" customFormat="1" ht="22.5" customHeight="1" x14ac:dyDescent="0.3">
      <c r="B86" s="35"/>
      <c r="C86" s="197" t="s">
        <v>76</v>
      </c>
      <c r="D86" s="197" t="s">
        <v>198</v>
      </c>
      <c r="E86" s="198" t="s">
        <v>205</v>
      </c>
      <c r="F86" s="199" t="s">
        <v>206</v>
      </c>
      <c r="G86" s="200" t="s">
        <v>207</v>
      </c>
      <c r="H86" s="201">
        <v>45</v>
      </c>
      <c r="I86" s="202">
        <v>698.88</v>
      </c>
      <c r="J86" s="203">
        <f t="shared" si="0"/>
        <v>31449.599999999999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198</v>
      </c>
      <c r="AU86" s="19" t="s">
        <v>74</v>
      </c>
      <c r="AY86" s="19" t="s">
        <v>186</v>
      </c>
      <c r="BE86" s="194">
        <f t="shared" si="4"/>
        <v>31449.599999999999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31449.599999999999</v>
      </c>
      <c r="BL86" s="19" t="s">
        <v>194</v>
      </c>
      <c r="BM86" s="19" t="s">
        <v>208</v>
      </c>
    </row>
    <row r="87" spans="2:65" s="1" customFormat="1" ht="22.5" customHeight="1" x14ac:dyDescent="0.3">
      <c r="B87" s="35"/>
      <c r="C87" s="197" t="s">
        <v>209</v>
      </c>
      <c r="D87" s="197" t="s">
        <v>198</v>
      </c>
      <c r="E87" s="198" t="s">
        <v>210</v>
      </c>
      <c r="F87" s="199" t="s">
        <v>211</v>
      </c>
      <c r="G87" s="200" t="s">
        <v>207</v>
      </c>
      <c r="H87" s="201">
        <v>18</v>
      </c>
      <c r="I87" s="202">
        <v>925.6</v>
      </c>
      <c r="J87" s="203">
        <f t="shared" si="0"/>
        <v>16660.8</v>
      </c>
      <c r="K87" s="199" t="s">
        <v>21</v>
      </c>
      <c r="L87" s="55"/>
      <c r="M87" s="204" t="s">
        <v>21</v>
      </c>
      <c r="N87" s="205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198</v>
      </c>
      <c r="AU87" s="19" t="s">
        <v>74</v>
      </c>
      <c r="AY87" s="19" t="s">
        <v>186</v>
      </c>
      <c r="BE87" s="194">
        <f t="shared" si="4"/>
        <v>16660.8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16660.8</v>
      </c>
      <c r="BL87" s="19" t="s">
        <v>194</v>
      </c>
      <c r="BM87" s="19" t="s">
        <v>212</v>
      </c>
    </row>
    <row r="88" spans="2:65" s="1" customFormat="1" ht="22.5" customHeight="1" x14ac:dyDescent="0.3">
      <c r="B88" s="35"/>
      <c r="C88" s="197" t="s">
        <v>213</v>
      </c>
      <c r="D88" s="197" t="s">
        <v>198</v>
      </c>
      <c r="E88" s="198" t="s">
        <v>214</v>
      </c>
      <c r="F88" s="199" t="s">
        <v>215</v>
      </c>
      <c r="G88" s="200" t="s">
        <v>193</v>
      </c>
      <c r="H88" s="201">
        <v>8</v>
      </c>
      <c r="I88" s="202">
        <v>1331.2</v>
      </c>
      <c r="J88" s="203">
        <f t="shared" si="0"/>
        <v>10649.6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19" t="s">
        <v>194</v>
      </c>
      <c r="AT88" s="19" t="s">
        <v>198</v>
      </c>
      <c r="AU88" s="19" t="s">
        <v>74</v>
      </c>
      <c r="AY88" s="19" t="s">
        <v>186</v>
      </c>
      <c r="BE88" s="194">
        <f t="shared" si="4"/>
        <v>10649.6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19" t="s">
        <v>74</v>
      </c>
      <c r="BK88" s="194">
        <f t="shared" si="9"/>
        <v>10649.6</v>
      </c>
      <c r="BL88" s="19" t="s">
        <v>194</v>
      </c>
      <c r="BM88" s="19" t="s">
        <v>216</v>
      </c>
    </row>
    <row r="89" spans="2:65" s="1" customFormat="1" ht="22.5" customHeight="1" x14ac:dyDescent="0.3">
      <c r="B89" s="35"/>
      <c r="C89" s="197" t="s">
        <v>217</v>
      </c>
      <c r="D89" s="197" t="s">
        <v>198</v>
      </c>
      <c r="E89" s="198" t="s">
        <v>218</v>
      </c>
      <c r="F89" s="199" t="s">
        <v>219</v>
      </c>
      <c r="G89" s="200" t="s">
        <v>193</v>
      </c>
      <c r="H89" s="201">
        <v>8</v>
      </c>
      <c r="I89" s="202">
        <v>533.52</v>
      </c>
      <c r="J89" s="203">
        <f t="shared" si="0"/>
        <v>4268.16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si="4"/>
        <v>4268.16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19" t="s">
        <v>74</v>
      </c>
      <c r="BK89" s="194">
        <f t="shared" si="9"/>
        <v>4268.16</v>
      </c>
      <c r="BL89" s="19" t="s">
        <v>194</v>
      </c>
      <c r="BM89" s="19" t="s">
        <v>220</v>
      </c>
    </row>
    <row r="90" spans="2:65" s="1" customFormat="1" ht="22.5" customHeight="1" x14ac:dyDescent="0.3">
      <c r="B90" s="35"/>
      <c r="C90" s="197" t="s">
        <v>185</v>
      </c>
      <c r="D90" s="197" t="s">
        <v>198</v>
      </c>
      <c r="E90" s="198" t="s">
        <v>221</v>
      </c>
      <c r="F90" s="199" t="s">
        <v>222</v>
      </c>
      <c r="G90" s="200" t="s">
        <v>193</v>
      </c>
      <c r="H90" s="201">
        <v>1</v>
      </c>
      <c r="I90" s="202">
        <v>974.48</v>
      </c>
      <c r="J90" s="203">
        <f t="shared" si="0"/>
        <v>974.48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4"/>
        <v>974.48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19" t="s">
        <v>74</v>
      </c>
      <c r="BK90" s="194">
        <f t="shared" si="9"/>
        <v>974.48</v>
      </c>
      <c r="BL90" s="19" t="s">
        <v>194</v>
      </c>
      <c r="BM90" s="19" t="s">
        <v>223</v>
      </c>
    </row>
    <row r="91" spans="2:65" s="1" customFormat="1" ht="22.5" customHeight="1" x14ac:dyDescent="0.3">
      <c r="B91" s="35"/>
      <c r="C91" s="197" t="s">
        <v>224</v>
      </c>
      <c r="D91" s="197" t="s">
        <v>198</v>
      </c>
      <c r="E91" s="198" t="s">
        <v>225</v>
      </c>
      <c r="F91" s="199" t="s">
        <v>226</v>
      </c>
      <c r="G91" s="200" t="s">
        <v>193</v>
      </c>
      <c r="H91" s="201">
        <v>446</v>
      </c>
      <c r="I91" s="202">
        <v>107.12</v>
      </c>
      <c r="J91" s="203">
        <f t="shared" si="0"/>
        <v>47775.519999999997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4"/>
        <v>47775.519999999997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19" t="s">
        <v>74</v>
      </c>
      <c r="BK91" s="194">
        <f t="shared" si="9"/>
        <v>47775.519999999997</v>
      </c>
      <c r="BL91" s="19" t="s">
        <v>194</v>
      </c>
      <c r="BM91" s="19" t="s">
        <v>227</v>
      </c>
    </row>
    <row r="92" spans="2:65" s="1" customFormat="1" ht="22.5" customHeight="1" x14ac:dyDescent="0.3">
      <c r="B92" s="35"/>
      <c r="C92" s="197" t="s">
        <v>228</v>
      </c>
      <c r="D92" s="197" t="s">
        <v>198</v>
      </c>
      <c r="E92" s="198" t="s">
        <v>229</v>
      </c>
      <c r="F92" s="199" t="s">
        <v>230</v>
      </c>
      <c r="G92" s="200" t="s">
        <v>193</v>
      </c>
      <c r="H92" s="201">
        <v>315</v>
      </c>
      <c r="I92" s="202">
        <v>94.43</v>
      </c>
      <c r="J92" s="203">
        <f t="shared" si="0"/>
        <v>29745.45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4"/>
        <v>29745.45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19" t="s">
        <v>74</v>
      </c>
      <c r="BK92" s="194">
        <f t="shared" si="9"/>
        <v>29745.45</v>
      </c>
      <c r="BL92" s="19" t="s">
        <v>194</v>
      </c>
      <c r="BM92" s="19" t="s">
        <v>231</v>
      </c>
    </row>
    <row r="93" spans="2:65" s="1" customFormat="1" ht="22.5" customHeight="1" x14ac:dyDescent="0.3">
      <c r="B93" s="35"/>
      <c r="C93" s="197" t="s">
        <v>232</v>
      </c>
      <c r="D93" s="197" t="s">
        <v>198</v>
      </c>
      <c r="E93" s="198" t="s">
        <v>233</v>
      </c>
      <c r="F93" s="199" t="s">
        <v>234</v>
      </c>
      <c r="G93" s="200" t="s">
        <v>193</v>
      </c>
      <c r="H93" s="201">
        <v>1</v>
      </c>
      <c r="I93" s="202">
        <v>292.24</v>
      </c>
      <c r="J93" s="203">
        <f t="shared" si="0"/>
        <v>292.24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4"/>
        <v>292.24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19" t="s">
        <v>74</v>
      </c>
      <c r="BK93" s="194">
        <f t="shared" si="9"/>
        <v>292.24</v>
      </c>
      <c r="BL93" s="19" t="s">
        <v>194</v>
      </c>
      <c r="BM93" s="19" t="s">
        <v>235</v>
      </c>
    </row>
    <row r="94" spans="2:65" s="1" customFormat="1" ht="22.5" customHeight="1" x14ac:dyDescent="0.3">
      <c r="B94" s="35"/>
      <c r="C94" s="182" t="s">
        <v>9</v>
      </c>
      <c r="D94" s="182" t="s">
        <v>190</v>
      </c>
      <c r="E94" s="183" t="s">
        <v>236</v>
      </c>
      <c r="F94" s="184" t="s">
        <v>237</v>
      </c>
      <c r="G94" s="185" t="s">
        <v>193</v>
      </c>
      <c r="H94" s="186">
        <v>2</v>
      </c>
      <c r="I94" s="187">
        <v>4534.3999999999996</v>
      </c>
      <c r="J94" s="188">
        <f t="shared" si="0"/>
        <v>9068.7999999999993</v>
      </c>
      <c r="K94" s="184" t="s">
        <v>21</v>
      </c>
      <c r="L94" s="189"/>
      <c r="M94" s="190" t="s">
        <v>21</v>
      </c>
      <c r="N94" s="191" t="s">
        <v>38</v>
      </c>
      <c r="O94" s="36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19" t="s">
        <v>194</v>
      </c>
      <c r="AT94" s="19" t="s">
        <v>190</v>
      </c>
      <c r="AU94" s="19" t="s">
        <v>74</v>
      </c>
      <c r="AY94" s="19" t="s">
        <v>186</v>
      </c>
      <c r="BE94" s="194">
        <f t="shared" si="4"/>
        <v>9068.7999999999993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19" t="s">
        <v>74</v>
      </c>
      <c r="BK94" s="194">
        <f t="shared" si="9"/>
        <v>9068.7999999999993</v>
      </c>
      <c r="BL94" s="19" t="s">
        <v>194</v>
      </c>
      <c r="BM94" s="19" t="s">
        <v>238</v>
      </c>
    </row>
    <row r="95" spans="2:65" s="1" customFormat="1" ht="22.5" customHeight="1" x14ac:dyDescent="0.3">
      <c r="B95" s="35"/>
      <c r="C95" s="182" t="s">
        <v>239</v>
      </c>
      <c r="D95" s="182" t="s">
        <v>190</v>
      </c>
      <c r="E95" s="183" t="s">
        <v>240</v>
      </c>
      <c r="F95" s="184" t="s">
        <v>241</v>
      </c>
      <c r="G95" s="185" t="s">
        <v>193</v>
      </c>
      <c r="H95" s="186">
        <v>2</v>
      </c>
      <c r="I95" s="187">
        <v>4420</v>
      </c>
      <c r="J95" s="188">
        <f t="shared" si="0"/>
        <v>8840</v>
      </c>
      <c r="K95" s="184" t="s">
        <v>21</v>
      </c>
      <c r="L95" s="189"/>
      <c r="M95" s="190" t="s">
        <v>21</v>
      </c>
      <c r="N95" s="191" t="s">
        <v>38</v>
      </c>
      <c r="O95" s="36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19" t="s">
        <v>194</v>
      </c>
      <c r="AT95" s="19" t="s">
        <v>190</v>
      </c>
      <c r="AU95" s="19" t="s">
        <v>74</v>
      </c>
      <c r="AY95" s="19" t="s">
        <v>186</v>
      </c>
      <c r="BE95" s="194">
        <f t="shared" si="4"/>
        <v>8840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19" t="s">
        <v>74</v>
      </c>
      <c r="BK95" s="194">
        <f t="shared" si="9"/>
        <v>8840</v>
      </c>
      <c r="BL95" s="19" t="s">
        <v>194</v>
      </c>
      <c r="BM95" s="19" t="s">
        <v>242</v>
      </c>
    </row>
    <row r="96" spans="2:65" s="1" customFormat="1" ht="22.5" customHeight="1" x14ac:dyDescent="0.3">
      <c r="B96" s="35"/>
      <c r="C96" s="182" t="s">
        <v>235</v>
      </c>
      <c r="D96" s="182" t="s">
        <v>190</v>
      </c>
      <c r="E96" s="183" t="s">
        <v>243</v>
      </c>
      <c r="F96" s="184" t="s">
        <v>244</v>
      </c>
      <c r="G96" s="185" t="s">
        <v>193</v>
      </c>
      <c r="H96" s="186">
        <v>8</v>
      </c>
      <c r="I96" s="187">
        <v>4004</v>
      </c>
      <c r="J96" s="188">
        <f t="shared" si="0"/>
        <v>32032</v>
      </c>
      <c r="K96" s="184" t="s">
        <v>21</v>
      </c>
      <c r="L96" s="189"/>
      <c r="M96" s="190" t="s">
        <v>21</v>
      </c>
      <c r="N96" s="191" t="s">
        <v>38</v>
      </c>
      <c r="O96" s="36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19" t="s">
        <v>194</v>
      </c>
      <c r="AT96" s="19" t="s">
        <v>190</v>
      </c>
      <c r="AU96" s="19" t="s">
        <v>74</v>
      </c>
      <c r="AY96" s="19" t="s">
        <v>186</v>
      </c>
      <c r="BE96" s="194">
        <f t="shared" si="4"/>
        <v>32032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19" t="s">
        <v>74</v>
      </c>
      <c r="BK96" s="194">
        <f t="shared" si="9"/>
        <v>32032</v>
      </c>
      <c r="BL96" s="19" t="s">
        <v>194</v>
      </c>
      <c r="BM96" s="19" t="s">
        <v>245</v>
      </c>
    </row>
    <row r="97" spans="2:65" s="1" customFormat="1" ht="22.5" customHeight="1" x14ac:dyDescent="0.3">
      <c r="B97" s="35"/>
      <c r="C97" s="182" t="s">
        <v>246</v>
      </c>
      <c r="D97" s="182" t="s">
        <v>190</v>
      </c>
      <c r="E97" s="183" t="s">
        <v>247</v>
      </c>
      <c r="F97" s="184" t="s">
        <v>248</v>
      </c>
      <c r="G97" s="185" t="s">
        <v>193</v>
      </c>
      <c r="H97" s="186">
        <v>2</v>
      </c>
      <c r="I97" s="187">
        <v>6406.4</v>
      </c>
      <c r="J97" s="188">
        <f t="shared" si="0"/>
        <v>12812.8</v>
      </c>
      <c r="K97" s="184" t="s">
        <v>21</v>
      </c>
      <c r="L97" s="189"/>
      <c r="M97" s="190" t="s">
        <v>21</v>
      </c>
      <c r="N97" s="191" t="s">
        <v>38</v>
      </c>
      <c r="O97" s="36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19" t="s">
        <v>194</v>
      </c>
      <c r="AT97" s="19" t="s">
        <v>190</v>
      </c>
      <c r="AU97" s="19" t="s">
        <v>74</v>
      </c>
      <c r="AY97" s="19" t="s">
        <v>186</v>
      </c>
      <c r="BE97" s="194">
        <f t="shared" si="4"/>
        <v>12812.8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19" t="s">
        <v>74</v>
      </c>
      <c r="BK97" s="194">
        <f t="shared" si="9"/>
        <v>12812.8</v>
      </c>
      <c r="BL97" s="19" t="s">
        <v>194</v>
      </c>
      <c r="BM97" s="19" t="s">
        <v>249</v>
      </c>
    </row>
    <row r="98" spans="2:65" s="1" customFormat="1" ht="22.5" customHeight="1" x14ac:dyDescent="0.3">
      <c r="B98" s="35"/>
      <c r="C98" s="182" t="s">
        <v>238</v>
      </c>
      <c r="D98" s="182" t="s">
        <v>190</v>
      </c>
      <c r="E98" s="183" t="s">
        <v>250</v>
      </c>
      <c r="F98" s="184" t="s">
        <v>251</v>
      </c>
      <c r="G98" s="185" t="s">
        <v>193</v>
      </c>
      <c r="H98" s="186">
        <v>2</v>
      </c>
      <c r="I98" s="187">
        <v>2038.4</v>
      </c>
      <c r="J98" s="188">
        <f t="shared" si="0"/>
        <v>4076.8</v>
      </c>
      <c r="K98" s="184" t="s">
        <v>21</v>
      </c>
      <c r="L98" s="189"/>
      <c r="M98" s="190" t="s">
        <v>21</v>
      </c>
      <c r="N98" s="191" t="s">
        <v>38</v>
      </c>
      <c r="O98" s="36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19" t="s">
        <v>194</v>
      </c>
      <c r="AT98" s="19" t="s">
        <v>190</v>
      </c>
      <c r="AU98" s="19" t="s">
        <v>74</v>
      </c>
      <c r="AY98" s="19" t="s">
        <v>186</v>
      </c>
      <c r="BE98" s="194">
        <f t="shared" si="4"/>
        <v>4076.8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19" t="s">
        <v>74</v>
      </c>
      <c r="BK98" s="194">
        <f t="shared" si="9"/>
        <v>4076.8</v>
      </c>
      <c r="BL98" s="19" t="s">
        <v>194</v>
      </c>
      <c r="BM98" s="19" t="s">
        <v>252</v>
      </c>
    </row>
    <row r="99" spans="2:65" s="1" customFormat="1" ht="31.5" customHeight="1" x14ac:dyDescent="0.3">
      <c r="B99" s="35"/>
      <c r="C99" s="182" t="s">
        <v>253</v>
      </c>
      <c r="D99" s="182" t="s">
        <v>190</v>
      </c>
      <c r="E99" s="183" t="s">
        <v>254</v>
      </c>
      <c r="F99" s="184" t="s">
        <v>255</v>
      </c>
      <c r="G99" s="185" t="s">
        <v>256</v>
      </c>
      <c r="H99" s="186">
        <v>3</v>
      </c>
      <c r="I99" s="187">
        <v>91.61</v>
      </c>
      <c r="J99" s="188">
        <f t="shared" si="0"/>
        <v>274.83</v>
      </c>
      <c r="K99" s="184" t="s">
        <v>21</v>
      </c>
      <c r="L99" s="189"/>
      <c r="M99" s="190" t="s">
        <v>21</v>
      </c>
      <c r="N99" s="191" t="s">
        <v>38</v>
      </c>
      <c r="O99" s="36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19" t="s">
        <v>194</v>
      </c>
      <c r="AT99" s="19" t="s">
        <v>190</v>
      </c>
      <c r="AU99" s="19" t="s">
        <v>74</v>
      </c>
      <c r="AY99" s="19" t="s">
        <v>186</v>
      </c>
      <c r="BE99" s="194">
        <f t="shared" si="4"/>
        <v>274.83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19" t="s">
        <v>74</v>
      </c>
      <c r="BK99" s="194">
        <f t="shared" si="9"/>
        <v>274.83</v>
      </c>
      <c r="BL99" s="19" t="s">
        <v>194</v>
      </c>
      <c r="BM99" s="19" t="s">
        <v>257</v>
      </c>
    </row>
    <row r="100" spans="2:65" s="1" customFormat="1" ht="31.5" customHeight="1" x14ac:dyDescent="0.3">
      <c r="B100" s="35"/>
      <c r="C100" s="182" t="s">
        <v>242</v>
      </c>
      <c r="D100" s="182" t="s">
        <v>190</v>
      </c>
      <c r="E100" s="183" t="s">
        <v>258</v>
      </c>
      <c r="F100" s="184" t="s">
        <v>259</v>
      </c>
      <c r="G100" s="185" t="s">
        <v>256</v>
      </c>
      <c r="H100" s="186">
        <v>10</v>
      </c>
      <c r="I100" s="187">
        <v>40.729999999999997</v>
      </c>
      <c r="J100" s="188">
        <f t="shared" si="0"/>
        <v>407.3</v>
      </c>
      <c r="K100" s="184" t="s">
        <v>21</v>
      </c>
      <c r="L100" s="189"/>
      <c r="M100" s="190" t="s">
        <v>21</v>
      </c>
      <c r="N100" s="191" t="s">
        <v>38</v>
      </c>
      <c r="O100" s="36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19" t="s">
        <v>194</v>
      </c>
      <c r="AT100" s="19" t="s">
        <v>190</v>
      </c>
      <c r="AU100" s="19" t="s">
        <v>74</v>
      </c>
      <c r="AY100" s="19" t="s">
        <v>186</v>
      </c>
      <c r="BE100" s="194">
        <f t="shared" si="4"/>
        <v>407.3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19" t="s">
        <v>74</v>
      </c>
      <c r="BK100" s="194">
        <f t="shared" si="9"/>
        <v>407.3</v>
      </c>
      <c r="BL100" s="19" t="s">
        <v>194</v>
      </c>
      <c r="BM100" s="19" t="s">
        <v>260</v>
      </c>
    </row>
    <row r="101" spans="2:65" s="1" customFormat="1" ht="31.5" customHeight="1" x14ac:dyDescent="0.3">
      <c r="B101" s="35"/>
      <c r="C101" s="182" t="s">
        <v>261</v>
      </c>
      <c r="D101" s="182" t="s">
        <v>190</v>
      </c>
      <c r="E101" s="183" t="s">
        <v>262</v>
      </c>
      <c r="F101" s="184" t="s">
        <v>263</v>
      </c>
      <c r="G101" s="185" t="s">
        <v>256</v>
      </c>
      <c r="H101" s="186">
        <v>25</v>
      </c>
      <c r="I101" s="187">
        <v>42.27</v>
      </c>
      <c r="J101" s="188">
        <f t="shared" si="0"/>
        <v>1056.75</v>
      </c>
      <c r="K101" s="184" t="s">
        <v>21</v>
      </c>
      <c r="L101" s="189"/>
      <c r="M101" s="190" t="s">
        <v>21</v>
      </c>
      <c r="N101" s="191" t="s">
        <v>38</v>
      </c>
      <c r="O101" s="36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19" t="s">
        <v>194</v>
      </c>
      <c r="AT101" s="19" t="s">
        <v>190</v>
      </c>
      <c r="AU101" s="19" t="s">
        <v>74</v>
      </c>
      <c r="AY101" s="19" t="s">
        <v>186</v>
      </c>
      <c r="BE101" s="194">
        <f t="shared" si="4"/>
        <v>1056.75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19" t="s">
        <v>74</v>
      </c>
      <c r="BK101" s="194">
        <f t="shared" si="9"/>
        <v>1056.75</v>
      </c>
      <c r="BL101" s="19" t="s">
        <v>194</v>
      </c>
      <c r="BM101" s="19" t="s">
        <v>239</v>
      </c>
    </row>
    <row r="102" spans="2:65" s="1" customFormat="1" ht="31.5" customHeight="1" x14ac:dyDescent="0.3">
      <c r="B102" s="35"/>
      <c r="C102" s="182" t="s">
        <v>245</v>
      </c>
      <c r="D102" s="182" t="s">
        <v>190</v>
      </c>
      <c r="E102" s="183" t="s">
        <v>264</v>
      </c>
      <c r="F102" s="184" t="s">
        <v>265</v>
      </c>
      <c r="G102" s="185" t="s">
        <v>256</v>
      </c>
      <c r="H102" s="186">
        <v>10</v>
      </c>
      <c r="I102" s="187">
        <v>25.54</v>
      </c>
      <c r="J102" s="188">
        <f t="shared" si="0"/>
        <v>255.4</v>
      </c>
      <c r="K102" s="184" t="s">
        <v>21</v>
      </c>
      <c r="L102" s="189"/>
      <c r="M102" s="190" t="s">
        <v>21</v>
      </c>
      <c r="N102" s="191" t="s">
        <v>38</v>
      </c>
      <c r="O102" s="36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19" t="s">
        <v>194</v>
      </c>
      <c r="AT102" s="19" t="s">
        <v>190</v>
      </c>
      <c r="AU102" s="19" t="s">
        <v>74</v>
      </c>
      <c r="AY102" s="19" t="s">
        <v>186</v>
      </c>
      <c r="BE102" s="194">
        <f t="shared" si="4"/>
        <v>255.4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19" t="s">
        <v>74</v>
      </c>
      <c r="BK102" s="194">
        <f t="shared" si="9"/>
        <v>255.4</v>
      </c>
      <c r="BL102" s="19" t="s">
        <v>194</v>
      </c>
      <c r="BM102" s="19" t="s">
        <v>266</v>
      </c>
    </row>
    <row r="103" spans="2:65" s="1" customFormat="1" ht="31.5" customHeight="1" x14ac:dyDescent="0.3">
      <c r="B103" s="35"/>
      <c r="C103" s="182" t="s">
        <v>267</v>
      </c>
      <c r="D103" s="182" t="s">
        <v>190</v>
      </c>
      <c r="E103" s="183" t="s">
        <v>268</v>
      </c>
      <c r="F103" s="184" t="s">
        <v>269</v>
      </c>
      <c r="G103" s="185" t="s">
        <v>193</v>
      </c>
      <c r="H103" s="186">
        <v>1</v>
      </c>
      <c r="I103" s="187">
        <v>12376</v>
      </c>
      <c r="J103" s="188">
        <f t="shared" si="0"/>
        <v>12376</v>
      </c>
      <c r="K103" s="184" t="s">
        <v>21</v>
      </c>
      <c r="L103" s="189"/>
      <c r="M103" s="190" t="s">
        <v>21</v>
      </c>
      <c r="N103" s="191" t="s">
        <v>38</v>
      </c>
      <c r="O103" s="36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AR103" s="19" t="s">
        <v>194</v>
      </c>
      <c r="AT103" s="19" t="s">
        <v>190</v>
      </c>
      <c r="AU103" s="19" t="s">
        <v>74</v>
      </c>
      <c r="AY103" s="19" t="s">
        <v>186</v>
      </c>
      <c r="BE103" s="194">
        <f t="shared" si="4"/>
        <v>12376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19" t="s">
        <v>74</v>
      </c>
      <c r="BK103" s="194">
        <f t="shared" si="9"/>
        <v>12376</v>
      </c>
      <c r="BL103" s="19" t="s">
        <v>194</v>
      </c>
      <c r="BM103" s="19" t="s">
        <v>270</v>
      </c>
    </row>
    <row r="104" spans="2:65" s="1" customFormat="1" ht="22.5" customHeight="1" x14ac:dyDescent="0.3">
      <c r="B104" s="35"/>
      <c r="C104" s="182" t="s">
        <v>249</v>
      </c>
      <c r="D104" s="182" t="s">
        <v>190</v>
      </c>
      <c r="E104" s="183" t="s">
        <v>271</v>
      </c>
      <c r="F104" s="184" t="s">
        <v>272</v>
      </c>
      <c r="G104" s="185" t="s">
        <v>193</v>
      </c>
      <c r="H104" s="186">
        <v>2</v>
      </c>
      <c r="I104" s="187">
        <v>6489.6</v>
      </c>
      <c r="J104" s="188">
        <f t="shared" si="0"/>
        <v>12979.2</v>
      </c>
      <c r="K104" s="184" t="s">
        <v>21</v>
      </c>
      <c r="L104" s="189"/>
      <c r="M104" s="190" t="s">
        <v>21</v>
      </c>
      <c r="N104" s="191" t="s">
        <v>38</v>
      </c>
      <c r="O104" s="36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AR104" s="19" t="s">
        <v>194</v>
      </c>
      <c r="AT104" s="19" t="s">
        <v>190</v>
      </c>
      <c r="AU104" s="19" t="s">
        <v>74</v>
      </c>
      <c r="AY104" s="19" t="s">
        <v>186</v>
      </c>
      <c r="BE104" s="194">
        <f t="shared" si="4"/>
        <v>12979.2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19" t="s">
        <v>74</v>
      </c>
      <c r="BK104" s="194">
        <f t="shared" si="9"/>
        <v>12979.2</v>
      </c>
      <c r="BL104" s="19" t="s">
        <v>194</v>
      </c>
      <c r="BM104" s="19" t="s">
        <v>273</v>
      </c>
    </row>
    <row r="105" spans="2:65" s="1" customFormat="1" ht="22.5" customHeight="1" x14ac:dyDescent="0.3">
      <c r="B105" s="35"/>
      <c r="C105" s="182" t="s">
        <v>274</v>
      </c>
      <c r="D105" s="182" t="s">
        <v>190</v>
      </c>
      <c r="E105" s="183" t="s">
        <v>275</v>
      </c>
      <c r="F105" s="184" t="s">
        <v>276</v>
      </c>
      <c r="G105" s="185" t="s">
        <v>193</v>
      </c>
      <c r="H105" s="186">
        <v>1</v>
      </c>
      <c r="I105" s="187">
        <v>47424</v>
      </c>
      <c r="J105" s="188">
        <f t="shared" si="0"/>
        <v>47424</v>
      </c>
      <c r="K105" s="184" t="s">
        <v>21</v>
      </c>
      <c r="L105" s="189"/>
      <c r="M105" s="190" t="s">
        <v>21</v>
      </c>
      <c r="N105" s="191" t="s">
        <v>38</v>
      </c>
      <c r="O105" s="36"/>
      <c r="P105" s="192">
        <f t="shared" si="1"/>
        <v>0</v>
      </c>
      <c r="Q105" s="192">
        <v>0</v>
      </c>
      <c r="R105" s="192">
        <f t="shared" si="2"/>
        <v>0</v>
      </c>
      <c r="S105" s="192">
        <v>0</v>
      </c>
      <c r="T105" s="193">
        <f t="shared" si="3"/>
        <v>0</v>
      </c>
      <c r="AR105" s="19" t="s">
        <v>194</v>
      </c>
      <c r="AT105" s="19" t="s">
        <v>190</v>
      </c>
      <c r="AU105" s="19" t="s">
        <v>74</v>
      </c>
      <c r="AY105" s="19" t="s">
        <v>186</v>
      </c>
      <c r="BE105" s="194">
        <f t="shared" si="4"/>
        <v>47424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19" t="s">
        <v>74</v>
      </c>
      <c r="BK105" s="194">
        <f t="shared" si="9"/>
        <v>47424</v>
      </c>
      <c r="BL105" s="19" t="s">
        <v>194</v>
      </c>
      <c r="BM105" s="19" t="s">
        <v>277</v>
      </c>
    </row>
    <row r="106" spans="2:65" s="1" customFormat="1" ht="22.5" customHeight="1" x14ac:dyDescent="0.3">
      <c r="B106" s="35"/>
      <c r="C106" s="182" t="s">
        <v>252</v>
      </c>
      <c r="D106" s="182" t="s">
        <v>190</v>
      </c>
      <c r="E106" s="183" t="s">
        <v>278</v>
      </c>
      <c r="F106" s="184" t="s">
        <v>279</v>
      </c>
      <c r="G106" s="185" t="s">
        <v>193</v>
      </c>
      <c r="H106" s="186">
        <v>1</v>
      </c>
      <c r="I106" s="187">
        <v>4108</v>
      </c>
      <c r="J106" s="188">
        <f t="shared" si="0"/>
        <v>4108</v>
      </c>
      <c r="K106" s="184" t="s">
        <v>21</v>
      </c>
      <c r="L106" s="189"/>
      <c r="M106" s="190" t="s">
        <v>21</v>
      </c>
      <c r="N106" s="191" t="s">
        <v>38</v>
      </c>
      <c r="O106" s="36"/>
      <c r="P106" s="192">
        <f t="shared" si="1"/>
        <v>0</v>
      </c>
      <c r="Q106" s="192">
        <v>0</v>
      </c>
      <c r="R106" s="192">
        <f t="shared" si="2"/>
        <v>0</v>
      </c>
      <c r="S106" s="192">
        <v>0</v>
      </c>
      <c r="T106" s="193">
        <f t="shared" si="3"/>
        <v>0</v>
      </c>
      <c r="AR106" s="19" t="s">
        <v>194</v>
      </c>
      <c r="AT106" s="19" t="s">
        <v>190</v>
      </c>
      <c r="AU106" s="19" t="s">
        <v>74</v>
      </c>
      <c r="AY106" s="19" t="s">
        <v>186</v>
      </c>
      <c r="BE106" s="194">
        <f t="shared" si="4"/>
        <v>4108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19" t="s">
        <v>74</v>
      </c>
      <c r="BK106" s="194">
        <f t="shared" si="9"/>
        <v>4108</v>
      </c>
      <c r="BL106" s="19" t="s">
        <v>194</v>
      </c>
      <c r="BM106" s="19" t="s">
        <v>280</v>
      </c>
    </row>
    <row r="107" spans="2:65" s="1" customFormat="1" ht="22.5" customHeight="1" x14ac:dyDescent="0.3">
      <c r="B107" s="35"/>
      <c r="C107" s="182" t="s">
        <v>257</v>
      </c>
      <c r="D107" s="182" t="s">
        <v>190</v>
      </c>
      <c r="E107" s="183" t="s">
        <v>281</v>
      </c>
      <c r="F107" s="184" t="s">
        <v>282</v>
      </c>
      <c r="G107" s="185" t="s">
        <v>193</v>
      </c>
      <c r="H107" s="186">
        <v>1</v>
      </c>
      <c r="I107" s="187">
        <v>670.8</v>
      </c>
      <c r="J107" s="188">
        <f t="shared" si="0"/>
        <v>670.8</v>
      </c>
      <c r="K107" s="184" t="s">
        <v>21</v>
      </c>
      <c r="L107" s="189"/>
      <c r="M107" s="190" t="s">
        <v>21</v>
      </c>
      <c r="N107" s="191" t="s">
        <v>38</v>
      </c>
      <c r="O107" s="36"/>
      <c r="P107" s="192">
        <f t="shared" si="1"/>
        <v>0</v>
      </c>
      <c r="Q107" s="192">
        <v>0</v>
      </c>
      <c r="R107" s="192">
        <f t="shared" si="2"/>
        <v>0</v>
      </c>
      <c r="S107" s="192">
        <v>0</v>
      </c>
      <c r="T107" s="193">
        <f t="shared" si="3"/>
        <v>0</v>
      </c>
      <c r="AR107" s="19" t="s">
        <v>194</v>
      </c>
      <c r="AT107" s="19" t="s">
        <v>190</v>
      </c>
      <c r="AU107" s="19" t="s">
        <v>74</v>
      </c>
      <c r="AY107" s="19" t="s">
        <v>186</v>
      </c>
      <c r="BE107" s="194">
        <f t="shared" si="4"/>
        <v>670.8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19" t="s">
        <v>74</v>
      </c>
      <c r="BK107" s="194">
        <f t="shared" si="9"/>
        <v>670.8</v>
      </c>
      <c r="BL107" s="19" t="s">
        <v>194</v>
      </c>
      <c r="BM107" s="19" t="s">
        <v>283</v>
      </c>
    </row>
    <row r="108" spans="2:65" s="1" customFormat="1" ht="22.5" customHeight="1" x14ac:dyDescent="0.3">
      <c r="B108" s="35"/>
      <c r="C108" s="182" t="s">
        <v>284</v>
      </c>
      <c r="D108" s="182" t="s">
        <v>190</v>
      </c>
      <c r="E108" s="183" t="s">
        <v>285</v>
      </c>
      <c r="F108" s="184" t="s">
        <v>286</v>
      </c>
      <c r="G108" s="185" t="s">
        <v>193</v>
      </c>
      <c r="H108" s="186">
        <v>3</v>
      </c>
      <c r="I108" s="187">
        <v>9620</v>
      </c>
      <c r="J108" s="188">
        <f t="shared" si="0"/>
        <v>28860</v>
      </c>
      <c r="K108" s="184" t="s">
        <v>21</v>
      </c>
      <c r="L108" s="189"/>
      <c r="M108" s="190" t="s">
        <v>21</v>
      </c>
      <c r="N108" s="191" t="s">
        <v>38</v>
      </c>
      <c r="O108" s="36"/>
      <c r="P108" s="192">
        <f t="shared" si="1"/>
        <v>0</v>
      </c>
      <c r="Q108" s="192">
        <v>0</v>
      </c>
      <c r="R108" s="192">
        <f t="shared" si="2"/>
        <v>0</v>
      </c>
      <c r="S108" s="192">
        <v>0</v>
      </c>
      <c r="T108" s="193">
        <f t="shared" si="3"/>
        <v>0</v>
      </c>
      <c r="AR108" s="19" t="s">
        <v>194</v>
      </c>
      <c r="AT108" s="19" t="s">
        <v>190</v>
      </c>
      <c r="AU108" s="19" t="s">
        <v>74</v>
      </c>
      <c r="AY108" s="19" t="s">
        <v>186</v>
      </c>
      <c r="BE108" s="194">
        <f t="shared" si="4"/>
        <v>28860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19" t="s">
        <v>74</v>
      </c>
      <c r="BK108" s="194">
        <f t="shared" si="9"/>
        <v>28860</v>
      </c>
      <c r="BL108" s="19" t="s">
        <v>194</v>
      </c>
      <c r="BM108" s="19" t="s">
        <v>189</v>
      </c>
    </row>
    <row r="109" spans="2:65" s="1" customFormat="1" ht="22.5" customHeight="1" x14ac:dyDescent="0.3">
      <c r="B109" s="35"/>
      <c r="C109" s="182" t="s">
        <v>260</v>
      </c>
      <c r="D109" s="182" t="s">
        <v>190</v>
      </c>
      <c r="E109" s="183" t="s">
        <v>287</v>
      </c>
      <c r="F109" s="184" t="s">
        <v>288</v>
      </c>
      <c r="G109" s="185" t="s">
        <v>193</v>
      </c>
      <c r="H109" s="186">
        <v>2</v>
      </c>
      <c r="I109" s="187">
        <v>4794.3999999999996</v>
      </c>
      <c r="J109" s="188">
        <f t="shared" si="0"/>
        <v>9588.7999999999993</v>
      </c>
      <c r="K109" s="184" t="s">
        <v>21</v>
      </c>
      <c r="L109" s="189"/>
      <c r="M109" s="190" t="s">
        <v>21</v>
      </c>
      <c r="N109" s="191" t="s">
        <v>38</v>
      </c>
      <c r="O109" s="36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AR109" s="19" t="s">
        <v>194</v>
      </c>
      <c r="AT109" s="19" t="s">
        <v>190</v>
      </c>
      <c r="AU109" s="19" t="s">
        <v>74</v>
      </c>
      <c r="AY109" s="19" t="s">
        <v>186</v>
      </c>
      <c r="BE109" s="194">
        <f t="shared" si="4"/>
        <v>9588.7999999999993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19" t="s">
        <v>74</v>
      </c>
      <c r="BK109" s="194">
        <f t="shared" si="9"/>
        <v>9588.7999999999993</v>
      </c>
      <c r="BL109" s="19" t="s">
        <v>194</v>
      </c>
      <c r="BM109" s="19" t="s">
        <v>289</v>
      </c>
    </row>
    <row r="110" spans="2:65" s="1" customFormat="1" ht="22.5" customHeight="1" x14ac:dyDescent="0.3">
      <c r="B110" s="35"/>
      <c r="C110" s="182" t="s">
        <v>290</v>
      </c>
      <c r="D110" s="182" t="s">
        <v>190</v>
      </c>
      <c r="E110" s="183" t="s">
        <v>291</v>
      </c>
      <c r="F110" s="184" t="s">
        <v>292</v>
      </c>
      <c r="G110" s="185" t="s">
        <v>193</v>
      </c>
      <c r="H110" s="186">
        <v>2</v>
      </c>
      <c r="I110" s="187">
        <v>9599.2000000000007</v>
      </c>
      <c r="J110" s="188">
        <f t="shared" si="0"/>
        <v>19198.400000000001</v>
      </c>
      <c r="K110" s="184" t="s">
        <v>21</v>
      </c>
      <c r="L110" s="189"/>
      <c r="M110" s="190" t="s">
        <v>21</v>
      </c>
      <c r="N110" s="191" t="s">
        <v>38</v>
      </c>
      <c r="O110" s="36"/>
      <c r="P110" s="192">
        <f t="shared" si="1"/>
        <v>0</v>
      </c>
      <c r="Q110" s="192">
        <v>0</v>
      </c>
      <c r="R110" s="192">
        <f t="shared" si="2"/>
        <v>0</v>
      </c>
      <c r="S110" s="192">
        <v>0</v>
      </c>
      <c r="T110" s="193">
        <f t="shared" si="3"/>
        <v>0</v>
      </c>
      <c r="AR110" s="19" t="s">
        <v>194</v>
      </c>
      <c r="AT110" s="19" t="s">
        <v>190</v>
      </c>
      <c r="AU110" s="19" t="s">
        <v>74</v>
      </c>
      <c r="AY110" s="19" t="s">
        <v>186</v>
      </c>
      <c r="BE110" s="194">
        <f t="shared" si="4"/>
        <v>19198.400000000001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19" t="s">
        <v>74</v>
      </c>
      <c r="BK110" s="194">
        <f t="shared" si="9"/>
        <v>19198.400000000001</v>
      </c>
      <c r="BL110" s="19" t="s">
        <v>194</v>
      </c>
      <c r="BM110" s="19" t="s">
        <v>217</v>
      </c>
    </row>
    <row r="111" spans="2:65" s="1" customFormat="1" ht="22.5" customHeight="1" x14ac:dyDescent="0.3">
      <c r="B111" s="35"/>
      <c r="C111" s="197" t="s">
        <v>293</v>
      </c>
      <c r="D111" s="197" t="s">
        <v>198</v>
      </c>
      <c r="E111" s="198" t="s">
        <v>294</v>
      </c>
      <c r="F111" s="199" t="s">
        <v>295</v>
      </c>
      <c r="G111" s="200" t="s">
        <v>193</v>
      </c>
      <c r="H111" s="201">
        <v>1</v>
      </c>
      <c r="I111" s="202">
        <v>2652</v>
      </c>
      <c r="J111" s="203">
        <f t="shared" si="0"/>
        <v>2652</v>
      </c>
      <c r="K111" s="199" t="s">
        <v>21</v>
      </c>
      <c r="L111" s="55"/>
      <c r="M111" s="204" t="s">
        <v>21</v>
      </c>
      <c r="N111" s="205" t="s">
        <v>38</v>
      </c>
      <c r="O111" s="36"/>
      <c r="P111" s="192">
        <f t="shared" si="1"/>
        <v>0</v>
      </c>
      <c r="Q111" s="192">
        <v>0</v>
      </c>
      <c r="R111" s="192">
        <f t="shared" si="2"/>
        <v>0</v>
      </c>
      <c r="S111" s="192">
        <v>0</v>
      </c>
      <c r="T111" s="193">
        <f t="shared" si="3"/>
        <v>0</v>
      </c>
      <c r="AR111" s="19" t="s">
        <v>194</v>
      </c>
      <c r="AT111" s="19" t="s">
        <v>198</v>
      </c>
      <c r="AU111" s="19" t="s">
        <v>74</v>
      </c>
      <c r="AY111" s="19" t="s">
        <v>186</v>
      </c>
      <c r="BE111" s="194">
        <f t="shared" si="4"/>
        <v>2652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19" t="s">
        <v>74</v>
      </c>
      <c r="BK111" s="194">
        <f t="shared" si="9"/>
        <v>2652</v>
      </c>
      <c r="BL111" s="19" t="s">
        <v>194</v>
      </c>
      <c r="BM111" s="19" t="s">
        <v>296</v>
      </c>
    </row>
    <row r="112" spans="2:65" s="1" customFormat="1" ht="22.5" customHeight="1" x14ac:dyDescent="0.3">
      <c r="B112" s="35"/>
      <c r="C112" s="197" t="s">
        <v>208</v>
      </c>
      <c r="D112" s="197" t="s">
        <v>198</v>
      </c>
      <c r="E112" s="198" t="s">
        <v>297</v>
      </c>
      <c r="F112" s="199" t="s">
        <v>298</v>
      </c>
      <c r="G112" s="200" t="s">
        <v>193</v>
      </c>
      <c r="H112" s="201">
        <v>3</v>
      </c>
      <c r="I112" s="202">
        <v>1300</v>
      </c>
      <c r="J112" s="203">
        <f t="shared" si="0"/>
        <v>3900</v>
      </c>
      <c r="K112" s="199" t="s">
        <v>21</v>
      </c>
      <c r="L112" s="55"/>
      <c r="M112" s="204" t="s">
        <v>21</v>
      </c>
      <c r="N112" s="205" t="s">
        <v>38</v>
      </c>
      <c r="O112" s="36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19" t="s">
        <v>194</v>
      </c>
      <c r="AT112" s="19" t="s">
        <v>198</v>
      </c>
      <c r="AU112" s="19" t="s">
        <v>74</v>
      </c>
      <c r="AY112" s="19" t="s">
        <v>186</v>
      </c>
      <c r="BE112" s="194">
        <f t="shared" si="4"/>
        <v>3900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19" t="s">
        <v>74</v>
      </c>
      <c r="BK112" s="194">
        <f t="shared" si="9"/>
        <v>3900</v>
      </c>
      <c r="BL112" s="19" t="s">
        <v>194</v>
      </c>
      <c r="BM112" s="19" t="s">
        <v>293</v>
      </c>
    </row>
    <row r="113" spans="2:65" s="1" customFormat="1" ht="22.5" customHeight="1" x14ac:dyDescent="0.3">
      <c r="B113" s="35"/>
      <c r="C113" s="197" t="s">
        <v>280</v>
      </c>
      <c r="D113" s="197" t="s">
        <v>198</v>
      </c>
      <c r="E113" s="198" t="s">
        <v>299</v>
      </c>
      <c r="F113" s="199" t="s">
        <v>300</v>
      </c>
      <c r="G113" s="200" t="s">
        <v>193</v>
      </c>
      <c r="H113" s="201">
        <v>6</v>
      </c>
      <c r="I113" s="202">
        <v>2038.4</v>
      </c>
      <c r="J113" s="203">
        <f t="shared" si="0"/>
        <v>12230.4</v>
      </c>
      <c r="K113" s="199" t="s">
        <v>21</v>
      </c>
      <c r="L113" s="55"/>
      <c r="M113" s="204" t="s">
        <v>21</v>
      </c>
      <c r="N113" s="205" t="s">
        <v>38</v>
      </c>
      <c r="O113" s="36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19" t="s">
        <v>194</v>
      </c>
      <c r="AT113" s="19" t="s">
        <v>198</v>
      </c>
      <c r="AU113" s="19" t="s">
        <v>74</v>
      </c>
      <c r="AY113" s="19" t="s">
        <v>186</v>
      </c>
      <c r="BE113" s="194">
        <f t="shared" si="4"/>
        <v>12230.4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19" t="s">
        <v>74</v>
      </c>
      <c r="BK113" s="194">
        <f t="shared" si="9"/>
        <v>12230.4</v>
      </c>
      <c r="BL113" s="19" t="s">
        <v>194</v>
      </c>
      <c r="BM113" s="19" t="s">
        <v>301</v>
      </c>
    </row>
    <row r="114" spans="2:65" s="1" customFormat="1" ht="22.5" customHeight="1" x14ac:dyDescent="0.3">
      <c r="B114" s="35"/>
      <c r="C114" s="197" t="s">
        <v>302</v>
      </c>
      <c r="D114" s="197" t="s">
        <v>198</v>
      </c>
      <c r="E114" s="198" t="s">
        <v>303</v>
      </c>
      <c r="F114" s="199" t="s">
        <v>304</v>
      </c>
      <c r="G114" s="200" t="s">
        <v>193</v>
      </c>
      <c r="H114" s="201">
        <v>2</v>
      </c>
      <c r="I114" s="202">
        <v>4357.6000000000004</v>
      </c>
      <c r="J114" s="203">
        <f t="shared" si="0"/>
        <v>8715.2000000000007</v>
      </c>
      <c r="K114" s="199" t="s">
        <v>21</v>
      </c>
      <c r="L114" s="55"/>
      <c r="M114" s="204" t="s">
        <v>21</v>
      </c>
      <c r="N114" s="205" t="s">
        <v>38</v>
      </c>
      <c r="O114" s="36"/>
      <c r="P114" s="192">
        <f t="shared" si="1"/>
        <v>0</v>
      </c>
      <c r="Q114" s="192">
        <v>0</v>
      </c>
      <c r="R114" s="192">
        <f t="shared" si="2"/>
        <v>0</v>
      </c>
      <c r="S114" s="192">
        <v>0</v>
      </c>
      <c r="T114" s="193">
        <f t="shared" si="3"/>
        <v>0</v>
      </c>
      <c r="AR114" s="19" t="s">
        <v>194</v>
      </c>
      <c r="AT114" s="19" t="s">
        <v>198</v>
      </c>
      <c r="AU114" s="19" t="s">
        <v>74</v>
      </c>
      <c r="AY114" s="19" t="s">
        <v>186</v>
      </c>
      <c r="BE114" s="194">
        <f t="shared" si="4"/>
        <v>8715.2000000000007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19" t="s">
        <v>74</v>
      </c>
      <c r="BK114" s="194">
        <f t="shared" si="9"/>
        <v>8715.2000000000007</v>
      </c>
      <c r="BL114" s="19" t="s">
        <v>194</v>
      </c>
      <c r="BM114" s="19" t="s">
        <v>305</v>
      </c>
    </row>
    <row r="115" spans="2:65" s="1" customFormat="1" ht="31.5" customHeight="1" x14ac:dyDescent="0.3">
      <c r="B115" s="35"/>
      <c r="C115" s="182" t="s">
        <v>212</v>
      </c>
      <c r="D115" s="182" t="s">
        <v>190</v>
      </c>
      <c r="E115" s="183" t="s">
        <v>306</v>
      </c>
      <c r="F115" s="184" t="s">
        <v>307</v>
      </c>
      <c r="G115" s="185" t="s">
        <v>193</v>
      </c>
      <c r="H115" s="186">
        <v>2</v>
      </c>
      <c r="I115" s="187">
        <v>854.88</v>
      </c>
      <c r="J115" s="188">
        <f t="shared" si="0"/>
        <v>1709.76</v>
      </c>
      <c r="K115" s="184" t="s">
        <v>21</v>
      </c>
      <c r="L115" s="189"/>
      <c r="M115" s="190" t="s">
        <v>21</v>
      </c>
      <c r="N115" s="191" t="s">
        <v>38</v>
      </c>
      <c r="O115" s="36"/>
      <c r="P115" s="192">
        <f t="shared" si="1"/>
        <v>0</v>
      </c>
      <c r="Q115" s="192">
        <v>0</v>
      </c>
      <c r="R115" s="192">
        <f t="shared" si="2"/>
        <v>0</v>
      </c>
      <c r="S115" s="192">
        <v>0</v>
      </c>
      <c r="T115" s="193">
        <f t="shared" si="3"/>
        <v>0</v>
      </c>
      <c r="AR115" s="19" t="s">
        <v>194</v>
      </c>
      <c r="AT115" s="19" t="s">
        <v>190</v>
      </c>
      <c r="AU115" s="19" t="s">
        <v>74</v>
      </c>
      <c r="AY115" s="19" t="s">
        <v>186</v>
      </c>
      <c r="BE115" s="194">
        <f t="shared" si="4"/>
        <v>1709.76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19" t="s">
        <v>74</v>
      </c>
      <c r="BK115" s="194">
        <f t="shared" si="9"/>
        <v>1709.76</v>
      </c>
      <c r="BL115" s="19" t="s">
        <v>194</v>
      </c>
      <c r="BM115" s="19" t="s">
        <v>308</v>
      </c>
    </row>
    <row r="116" spans="2:65" s="1" customFormat="1" ht="31.5" customHeight="1" x14ac:dyDescent="0.3">
      <c r="B116" s="35"/>
      <c r="C116" s="182" t="s">
        <v>309</v>
      </c>
      <c r="D116" s="182" t="s">
        <v>190</v>
      </c>
      <c r="E116" s="183" t="s">
        <v>310</v>
      </c>
      <c r="F116" s="184" t="s">
        <v>311</v>
      </c>
      <c r="G116" s="185" t="s">
        <v>193</v>
      </c>
      <c r="H116" s="186">
        <v>1</v>
      </c>
      <c r="I116" s="187">
        <v>744.64</v>
      </c>
      <c r="J116" s="188">
        <f t="shared" ref="J116:J138" si="10">ROUND(I116*H116,2)</f>
        <v>744.64</v>
      </c>
      <c r="K116" s="184" t="s">
        <v>21</v>
      </c>
      <c r="L116" s="189"/>
      <c r="M116" s="190" t="s">
        <v>21</v>
      </c>
      <c r="N116" s="191" t="s">
        <v>38</v>
      </c>
      <c r="O116" s="36"/>
      <c r="P116" s="192">
        <f t="shared" ref="P116:P138" si="11">O116*H116</f>
        <v>0</v>
      </c>
      <c r="Q116" s="192">
        <v>0</v>
      </c>
      <c r="R116" s="192">
        <f t="shared" ref="R116:R138" si="12">Q116*H116</f>
        <v>0</v>
      </c>
      <c r="S116" s="192">
        <v>0</v>
      </c>
      <c r="T116" s="193">
        <f t="shared" ref="T116:T138" si="13">S116*H116</f>
        <v>0</v>
      </c>
      <c r="AR116" s="19" t="s">
        <v>194</v>
      </c>
      <c r="AT116" s="19" t="s">
        <v>190</v>
      </c>
      <c r="AU116" s="19" t="s">
        <v>74</v>
      </c>
      <c r="AY116" s="19" t="s">
        <v>186</v>
      </c>
      <c r="BE116" s="194">
        <f t="shared" ref="BE116:BE138" si="14">IF(N116="základní",J116,0)</f>
        <v>744.64</v>
      </c>
      <c r="BF116" s="194">
        <f t="shared" ref="BF116:BF138" si="15">IF(N116="snížená",J116,0)</f>
        <v>0</v>
      </c>
      <c r="BG116" s="194">
        <f t="shared" ref="BG116:BG138" si="16">IF(N116="zákl. přenesená",J116,0)</f>
        <v>0</v>
      </c>
      <c r="BH116" s="194">
        <f t="shared" ref="BH116:BH138" si="17">IF(N116="sníž. přenesená",J116,0)</f>
        <v>0</v>
      </c>
      <c r="BI116" s="194">
        <f t="shared" ref="BI116:BI138" si="18">IF(N116="nulová",J116,0)</f>
        <v>0</v>
      </c>
      <c r="BJ116" s="19" t="s">
        <v>74</v>
      </c>
      <c r="BK116" s="194">
        <f t="shared" ref="BK116:BK138" si="19">ROUND(I116*H116,2)</f>
        <v>744.64</v>
      </c>
      <c r="BL116" s="19" t="s">
        <v>194</v>
      </c>
      <c r="BM116" s="19" t="s">
        <v>312</v>
      </c>
    </row>
    <row r="117" spans="2:65" s="1" customFormat="1" ht="31.5" customHeight="1" x14ac:dyDescent="0.3">
      <c r="B117" s="35"/>
      <c r="C117" s="182" t="s">
        <v>216</v>
      </c>
      <c r="D117" s="182" t="s">
        <v>190</v>
      </c>
      <c r="E117" s="183" t="s">
        <v>313</v>
      </c>
      <c r="F117" s="184" t="s">
        <v>314</v>
      </c>
      <c r="G117" s="185" t="s">
        <v>193</v>
      </c>
      <c r="H117" s="186">
        <v>1</v>
      </c>
      <c r="I117" s="187">
        <v>601.12</v>
      </c>
      <c r="J117" s="188">
        <f t="shared" si="10"/>
        <v>601.12</v>
      </c>
      <c r="K117" s="184" t="s">
        <v>21</v>
      </c>
      <c r="L117" s="189"/>
      <c r="M117" s="190" t="s">
        <v>21</v>
      </c>
      <c r="N117" s="191" t="s">
        <v>38</v>
      </c>
      <c r="O117" s="36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AR117" s="19" t="s">
        <v>194</v>
      </c>
      <c r="AT117" s="19" t="s">
        <v>190</v>
      </c>
      <c r="AU117" s="19" t="s">
        <v>74</v>
      </c>
      <c r="AY117" s="19" t="s">
        <v>186</v>
      </c>
      <c r="BE117" s="194">
        <f t="shared" si="14"/>
        <v>601.12</v>
      </c>
      <c r="BF117" s="194">
        <f t="shared" si="15"/>
        <v>0</v>
      </c>
      <c r="BG117" s="194">
        <f t="shared" si="16"/>
        <v>0</v>
      </c>
      <c r="BH117" s="194">
        <f t="shared" si="17"/>
        <v>0</v>
      </c>
      <c r="BI117" s="194">
        <f t="shared" si="18"/>
        <v>0</v>
      </c>
      <c r="BJ117" s="19" t="s">
        <v>74</v>
      </c>
      <c r="BK117" s="194">
        <f t="shared" si="19"/>
        <v>601.12</v>
      </c>
      <c r="BL117" s="19" t="s">
        <v>194</v>
      </c>
      <c r="BM117" s="19" t="s">
        <v>315</v>
      </c>
    </row>
    <row r="118" spans="2:65" s="1" customFormat="1" ht="22.5" customHeight="1" x14ac:dyDescent="0.3">
      <c r="B118" s="35"/>
      <c r="C118" s="182" t="s">
        <v>316</v>
      </c>
      <c r="D118" s="182" t="s">
        <v>190</v>
      </c>
      <c r="E118" s="183" t="s">
        <v>317</v>
      </c>
      <c r="F118" s="184" t="s">
        <v>318</v>
      </c>
      <c r="G118" s="185" t="s">
        <v>193</v>
      </c>
      <c r="H118" s="186">
        <v>2</v>
      </c>
      <c r="I118" s="187">
        <v>1508</v>
      </c>
      <c r="J118" s="188">
        <f t="shared" si="10"/>
        <v>3016</v>
      </c>
      <c r="K118" s="184" t="s">
        <v>21</v>
      </c>
      <c r="L118" s="189"/>
      <c r="M118" s="190" t="s">
        <v>21</v>
      </c>
      <c r="N118" s="191" t="s">
        <v>38</v>
      </c>
      <c r="O118" s="36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AR118" s="19" t="s">
        <v>194</v>
      </c>
      <c r="AT118" s="19" t="s">
        <v>190</v>
      </c>
      <c r="AU118" s="19" t="s">
        <v>74</v>
      </c>
      <c r="AY118" s="19" t="s">
        <v>186</v>
      </c>
      <c r="BE118" s="194">
        <f t="shared" si="14"/>
        <v>3016</v>
      </c>
      <c r="BF118" s="194">
        <f t="shared" si="15"/>
        <v>0</v>
      </c>
      <c r="BG118" s="194">
        <f t="shared" si="16"/>
        <v>0</v>
      </c>
      <c r="BH118" s="194">
        <f t="shared" si="17"/>
        <v>0</v>
      </c>
      <c r="BI118" s="194">
        <f t="shared" si="18"/>
        <v>0</v>
      </c>
      <c r="BJ118" s="19" t="s">
        <v>74</v>
      </c>
      <c r="BK118" s="194">
        <f t="shared" si="19"/>
        <v>3016</v>
      </c>
      <c r="BL118" s="19" t="s">
        <v>194</v>
      </c>
      <c r="BM118" s="19" t="s">
        <v>319</v>
      </c>
    </row>
    <row r="119" spans="2:65" s="1" customFormat="1" ht="31.5" customHeight="1" x14ac:dyDescent="0.3">
      <c r="B119" s="35"/>
      <c r="C119" s="182" t="s">
        <v>266</v>
      </c>
      <c r="D119" s="182" t="s">
        <v>190</v>
      </c>
      <c r="E119" s="183" t="s">
        <v>320</v>
      </c>
      <c r="F119" s="184" t="s">
        <v>321</v>
      </c>
      <c r="G119" s="185" t="s">
        <v>193</v>
      </c>
      <c r="H119" s="186">
        <v>4</v>
      </c>
      <c r="I119" s="187">
        <v>384.8</v>
      </c>
      <c r="J119" s="188">
        <f t="shared" si="10"/>
        <v>1539.2</v>
      </c>
      <c r="K119" s="184" t="s">
        <v>21</v>
      </c>
      <c r="L119" s="189"/>
      <c r="M119" s="190" t="s">
        <v>21</v>
      </c>
      <c r="N119" s="191" t="s">
        <v>38</v>
      </c>
      <c r="O119" s="36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AR119" s="19" t="s">
        <v>194</v>
      </c>
      <c r="AT119" s="19" t="s">
        <v>190</v>
      </c>
      <c r="AU119" s="19" t="s">
        <v>74</v>
      </c>
      <c r="AY119" s="19" t="s">
        <v>186</v>
      </c>
      <c r="BE119" s="194">
        <f t="shared" si="14"/>
        <v>1539.2</v>
      </c>
      <c r="BF119" s="194">
        <f t="shared" si="15"/>
        <v>0</v>
      </c>
      <c r="BG119" s="194">
        <f t="shared" si="16"/>
        <v>0</v>
      </c>
      <c r="BH119" s="194">
        <f t="shared" si="17"/>
        <v>0</v>
      </c>
      <c r="BI119" s="194">
        <f t="shared" si="18"/>
        <v>0</v>
      </c>
      <c r="BJ119" s="19" t="s">
        <v>74</v>
      </c>
      <c r="BK119" s="194">
        <f t="shared" si="19"/>
        <v>1539.2</v>
      </c>
      <c r="BL119" s="19" t="s">
        <v>194</v>
      </c>
      <c r="BM119" s="19" t="s">
        <v>322</v>
      </c>
    </row>
    <row r="120" spans="2:65" s="1" customFormat="1" ht="31.5" customHeight="1" x14ac:dyDescent="0.3">
      <c r="B120" s="35"/>
      <c r="C120" s="182" t="s">
        <v>323</v>
      </c>
      <c r="D120" s="182" t="s">
        <v>190</v>
      </c>
      <c r="E120" s="183" t="s">
        <v>324</v>
      </c>
      <c r="F120" s="184" t="s">
        <v>325</v>
      </c>
      <c r="G120" s="185" t="s">
        <v>193</v>
      </c>
      <c r="H120" s="186">
        <v>5</v>
      </c>
      <c r="I120" s="187">
        <v>184.08</v>
      </c>
      <c r="J120" s="188">
        <f t="shared" si="10"/>
        <v>920.4</v>
      </c>
      <c r="K120" s="184" t="s">
        <v>21</v>
      </c>
      <c r="L120" s="189"/>
      <c r="M120" s="190" t="s">
        <v>21</v>
      </c>
      <c r="N120" s="191" t="s">
        <v>38</v>
      </c>
      <c r="O120" s="36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AR120" s="19" t="s">
        <v>194</v>
      </c>
      <c r="AT120" s="19" t="s">
        <v>190</v>
      </c>
      <c r="AU120" s="19" t="s">
        <v>74</v>
      </c>
      <c r="AY120" s="19" t="s">
        <v>186</v>
      </c>
      <c r="BE120" s="194">
        <f t="shared" si="14"/>
        <v>920.4</v>
      </c>
      <c r="BF120" s="194">
        <f t="shared" si="15"/>
        <v>0</v>
      </c>
      <c r="BG120" s="194">
        <f t="shared" si="16"/>
        <v>0</v>
      </c>
      <c r="BH120" s="194">
        <f t="shared" si="17"/>
        <v>0</v>
      </c>
      <c r="BI120" s="194">
        <f t="shared" si="18"/>
        <v>0</v>
      </c>
      <c r="BJ120" s="19" t="s">
        <v>74</v>
      </c>
      <c r="BK120" s="194">
        <f t="shared" si="19"/>
        <v>920.4</v>
      </c>
      <c r="BL120" s="19" t="s">
        <v>194</v>
      </c>
      <c r="BM120" s="19" t="s">
        <v>326</v>
      </c>
    </row>
    <row r="121" spans="2:65" s="1" customFormat="1" ht="31.5" customHeight="1" x14ac:dyDescent="0.3">
      <c r="B121" s="35"/>
      <c r="C121" s="182" t="s">
        <v>270</v>
      </c>
      <c r="D121" s="182" t="s">
        <v>190</v>
      </c>
      <c r="E121" s="183" t="s">
        <v>327</v>
      </c>
      <c r="F121" s="184" t="s">
        <v>328</v>
      </c>
      <c r="G121" s="185" t="s">
        <v>193</v>
      </c>
      <c r="H121" s="186">
        <v>3</v>
      </c>
      <c r="I121" s="187">
        <v>21.84</v>
      </c>
      <c r="J121" s="188">
        <f t="shared" si="10"/>
        <v>65.52</v>
      </c>
      <c r="K121" s="184" t="s">
        <v>21</v>
      </c>
      <c r="L121" s="189"/>
      <c r="M121" s="190" t="s">
        <v>21</v>
      </c>
      <c r="N121" s="191" t="s">
        <v>38</v>
      </c>
      <c r="O121" s="36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AR121" s="19" t="s">
        <v>194</v>
      </c>
      <c r="AT121" s="19" t="s">
        <v>190</v>
      </c>
      <c r="AU121" s="19" t="s">
        <v>74</v>
      </c>
      <c r="AY121" s="19" t="s">
        <v>186</v>
      </c>
      <c r="BE121" s="194">
        <f t="shared" si="14"/>
        <v>65.52</v>
      </c>
      <c r="BF121" s="194">
        <f t="shared" si="15"/>
        <v>0</v>
      </c>
      <c r="BG121" s="194">
        <f t="shared" si="16"/>
        <v>0</v>
      </c>
      <c r="BH121" s="194">
        <f t="shared" si="17"/>
        <v>0</v>
      </c>
      <c r="BI121" s="194">
        <f t="shared" si="18"/>
        <v>0</v>
      </c>
      <c r="BJ121" s="19" t="s">
        <v>74</v>
      </c>
      <c r="BK121" s="194">
        <f t="shared" si="19"/>
        <v>65.52</v>
      </c>
      <c r="BL121" s="19" t="s">
        <v>194</v>
      </c>
      <c r="BM121" s="19" t="s">
        <v>329</v>
      </c>
    </row>
    <row r="122" spans="2:65" s="1" customFormat="1" ht="31.5" customHeight="1" x14ac:dyDescent="0.3">
      <c r="B122" s="35"/>
      <c r="C122" s="182" t="s">
        <v>330</v>
      </c>
      <c r="D122" s="182" t="s">
        <v>190</v>
      </c>
      <c r="E122" s="183" t="s">
        <v>331</v>
      </c>
      <c r="F122" s="184" t="s">
        <v>332</v>
      </c>
      <c r="G122" s="185" t="s">
        <v>193</v>
      </c>
      <c r="H122" s="186">
        <v>2</v>
      </c>
      <c r="I122" s="187">
        <v>21.84</v>
      </c>
      <c r="J122" s="188">
        <f t="shared" si="10"/>
        <v>43.68</v>
      </c>
      <c r="K122" s="184" t="s">
        <v>21</v>
      </c>
      <c r="L122" s="189"/>
      <c r="M122" s="190" t="s">
        <v>21</v>
      </c>
      <c r="N122" s="191" t="s">
        <v>38</v>
      </c>
      <c r="O122" s="36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AR122" s="19" t="s">
        <v>194</v>
      </c>
      <c r="AT122" s="19" t="s">
        <v>190</v>
      </c>
      <c r="AU122" s="19" t="s">
        <v>74</v>
      </c>
      <c r="AY122" s="19" t="s">
        <v>186</v>
      </c>
      <c r="BE122" s="194">
        <f t="shared" si="14"/>
        <v>43.68</v>
      </c>
      <c r="BF122" s="194">
        <f t="shared" si="15"/>
        <v>0</v>
      </c>
      <c r="BG122" s="194">
        <f t="shared" si="16"/>
        <v>0</v>
      </c>
      <c r="BH122" s="194">
        <f t="shared" si="17"/>
        <v>0</v>
      </c>
      <c r="BI122" s="194">
        <f t="shared" si="18"/>
        <v>0</v>
      </c>
      <c r="BJ122" s="19" t="s">
        <v>74</v>
      </c>
      <c r="BK122" s="194">
        <f t="shared" si="19"/>
        <v>43.68</v>
      </c>
      <c r="BL122" s="19" t="s">
        <v>194</v>
      </c>
      <c r="BM122" s="19" t="s">
        <v>333</v>
      </c>
    </row>
    <row r="123" spans="2:65" s="1" customFormat="1" ht="31.5" customHeight="1" x14ac:dyDescent="0.3">
      <c r="B123" s="35"/>
      <c r="C123" s="182" t="s">
        <v>273</v>
      </c>
      <c r="D123" s="182" t="s">
        <v>190</v>
      </c>
      <c r="E123" s="183" t="s">
        <v>334</v>
      </c>
      <c r="F123" s="184" t="s">
        <v>335</v>
      </c>
      <c r="G123" s="185" t="s">
        <v>193</v>
      </c>
      <c r="H123" s="186">
        <v>1</v>
      </c>
      <c r="I123" s="187">
        <v>1040</v>
      </c>
      <c r="J123" s="188">
        <f t="shared" si="10"/>
        <v>1040</v>
      </c>
      <c r="K123" s="184" t="s">
        <v>21</v>
      </c>
      <c r="L123" s="189"/>
      <c r="M123" s="190" t="s">
        <v>21</v>
      </c>
      <c r="N123" s="191" t="s">
        <v>38</v>
      </c>
      <c r="O123" s="36"/>
      <c r="P123" s="192">
        <f t="shared" si="11"/>
        <v>0</v>
      </c>
      <c r="Q123" s="192">
        <v>0</v>
      </c>
      <c r="R123" s="192">
        <f t="shared" si="12"/>
        <v>0</v>
      </c>
      <c r="S123" s="192">
        <v>0</v>
      </c>
      <c r="T123" s="193">
        <f t="shared" si="13"/>
        <v>0</v>
      </c>
      <c r="AR123" s="19" t="s">
        <v>194</v>
      </c>
      <c r="AT123" s="19" t="s">
        <v>190</v>
      </c>
      <c r="AU123" s="19" t="s">
        <v>74</v>
      </c>
      <c r="AY123" s="19" t="s">
        <v>186</v>
      </c>
      <c r="BE123" s="194">
        <f t="shared" si="14"/>
        <v>1040</v>
      </c>
      <c r="BF123" s="194">
        <f t="shared" si="15"/>
        <v>0</v>
      </c>
      <c r="BG123" s="194">
        <f t="shared" si="16"/>
        <v>0</v>
      </c>
      <c r="BH123" s="194">
        <f t="shared" si="17"/>
        <v>0</v>
      </c>
      <c r="BI123" s="194">
        <f t="shared" si="18"/>
        <v>0</v>
      </c>
      <c r="BJ123" s="19" t="s">
        <v>74</v>
      </c>
      <c r="BK123" s="194">
        <f t="shared" si="19"/>
        <v>1040</v>
      </c>
      <c r="BL123" s="19" t="s">
        <v>194</v>
      </c>
      <c r="BM123" s="19" t="s">
        <v>336</v>
      </c>
    </row>
    <row r="124" spans="2:65" s="1" customFormat="1" ht="22.5" customHeight="1" x14ac:dyDescent="0.3">
      <c r="B124" s="35"/>
      <c r="C124" s="182" t="s">
        <v>337</v>
      </c>
      <c r="D124" s="182" t="s">
        <v>190</v>
      </c>
      <c r="E124" s="183" t="s">
        <v>338</v>
      </c>
      <c r="F124" s="184" t="s">
        <v>339</v>
      </c>
      <c r="G124" s="185" t="s">
        <v>193</v>
      </c>
      <c r="H124" s="186">
        <v>1</v>
      </c>
      <c r="I124" s="187">
        <v>5116.8</v>
      </c>
      <c r="J124" s="188">
        <f t="shared" si="10"/>
        <v>5116.8</v>
      </c>
      <c r="K124" s="184" t="s">
        <v>21</v>
      </c>
      <c r="L124" s="189"/>
      <c r="M124" s="190" t="s">
        <v>21</v>
      </c>
      <c r="N124" s="191" t="s">
        <v>38</v>
      </c>
      <c r="O124" s="36"/>
      <c r="P124" s="192">
        <f t="shared" si="11"/>
        <v>0</v>
      </c>
      <c r="Q124" s="192">
        <v>0</v>
      </c>
      <c r="R124" s="192">
        <f t="shared" si="12"/>
        <v>0</v>
      </c>
      <c r="S124" s="192">
        <v>0</v>
      </c>
      <c r="T124" s="193">
        <f t="shared" si="13"/>
        <v>0</v>
      </c>
      <c r="AR124" s="19" t="s">
        <v>194</v>
      </c>
      <c r="AT124" s="19" t="s">
        <v>190</v>
      </c>
      <c r="AU124" s="19" t="s">
        <v>74</v>
      </c>
      <c r="AY124" s="19" t="s">
        <v>186</v>
      </c>
      <c r="BE124" s="194">
        <f t="shared" si="14"/>
        <v>5116.8</v>
      </c>
      <c r="BF124" s="194">
        <f t="shared" si="15"/>
        <v>0</v>
      </c>
      <c r="BG124" s="194">
        <f t="shared" si="16"/>
        <v>0</v>
      </c>
      <c r="BH124" s="194">
        <f t="shared" si="17"/>
        <v>0</v>
      </c>
      <c r="BI124" s="194">
        <f t="shared" si="18"/>
        <v>0</v>
      </c>
      <c r="BJ124" s="19" t="s">
        <v>74</v>
      </c>
      <c r="BK124" s="194">
        <f t="shared" si="19"/>
        <v>5116.8</v>
      </c>
      <c r="BL124" s="19" t="s">
        <v>194</v>
      </c>
      <c r="BM124" s="19" t="s">
        <v>340</v>
      </c>
    </row>
    <row r="125" spans="2:65" s="1" customFormat="1" ht="31.5" customHeight="1" x14ac:dyDescent="0.3">
      <c r="B125" s="35"/>
      <c r="C125" s="182" t="s">
        <v>341</v>
      </c>
      <c r="D125" s="182" t="s">
        <v>190</v>
      </c>
      <c r="E125" s="183" t="s">
        <v>342</v>
      </c>
      <c r="F125" s="184" t="s">
        <v>343</v>
      </c>
      <c r="G125" s="185" t="s">
        <v>193</v>
      </c>
      <c r="H125" s="186">
        <v>1</v>
      </c>
      <c r="I125" s="187">
        <v>425.36</v>
      </c>
      <c r="J125" s="188">
        <f t="shared" si="10"/>
        <v>425.36</v>
      </c>
      <c r="K125" s="184" t="s">
        <v>21</v>
      </c>
      <c r="L125" s="189"/>
      <c r="M125" s="190" t="s">
        <v>21</v>
      </c>
      <c r="N125" s="191" t="s">
        <v>38</v>
      </c>
      <c r="O125" s="36"/>
      <c r="P125" s="192">
        <f t="shared" si="11"/>
        <v>0</v>
      </c>
      <c r="Q125" s="192">
        <v>0</v>
      </c>
      <c r="R125" s="192">
        <f t="shared" si="12"/>
        <v>0</v>
      </c>
      <c r="S125" s="192">
        <v>0</v>
      </c>
      <c r="T125" s="193">
        <f t="shared" si="13"/>
        <v>0</v>
      </c>
      <c r="AR125" s="19" t="s">
        <v>194</v>
      </c>
      <c r="AT125" s="19" t="s">
        <v>190</v>
      </c>
      <c r="AU125" s="19" t="s">
        <v>74</v>
      </c>
      <c r="AY125" s="19" t="s">
        <v>186</v>
      </c>
      <c r="BE125" s="194">
        <f t="shared" si="14"/>
        <v>425.36</v>
      </c>
      <c r="BF125" s="194">
        <f t="shared" si="15"/>
        <v>0</v>
      </c>
      <c r="BG125" s="194">
        <f t="shared" si="16"/>
        <v>0</v>
      </c>
      <c r="BH125" s="194">
        <f t="shared" si="17"/>
        <v>0</v>
      </c>
      <c r="BI125" s="194">
        <f t="shared" si="18"/>
        <v>0</v>
      </c>
      <c r="BJ125" s="19" t="s">
        <v>74</v>
      </c>
      <c r="BK125" s="194">
        <f t="shared" si="19"/>
        <v>425.36</v>
      </c>
      <c r="BL125" s="19" t="s">
        <v>194</v>
      </c>
      <c r="BM125" s="19" t="s">
        <v>344</v>
      </c>
    </row>
    <row r="126" spans="2:65" s="1" customFormat="1" ht="31.5" customHeight="1" x14ac:dyDescent="0.3">
      <c r="B126" s="35"/>
      <c r="C126" s="182" t="s">
        <v>220</v>
      </c>
      <c r="D126" s="182" t="s">
        <v>190</v>
      </c>
      <c r="E126" s="183" t="s">
        <v>345</v>
      </c>
      <c r="F126" s="184" t="s">
        <v>346</v>
      </c>
      <c r="G126" s="185" t="s">
        <v>193</v>
      </c>
      <c r="H126" s="186">
        <v>1</v>
      </c>
      <c r="I126" s="187">
        <v>1324.96</v>
      </c>
      <c r="J126" s="188">
        <f t="shared" si="10"/>
        <v>1324.96</v>
      </c>
      <c r="K126" s="184" t="s">
        <v>21</v>
      </c>
      <c r="L126" s="189"/>
      <c r="M126" s="190" t="s">
        <v>21</v>
      </c>
      <c r="N126" s="191" t="s">
        <v>38</v>
      </c>
      <c r="O126" s="36"/>
      <c r="P126" s="192">
        <f t="shared" si="11"/>
        <v>0</v>
      </c>
      <c r="Q126" s="192">
        <v>0</v>
      </c>
      <c r="R126" s="192">
        <f t="shared" si="12"/>
        <v>0</v>
      </c>
      <c r="S126" s="192">
        <v>0</v>
      </c>
      <c r="T126" s="193">
        <f t="shared" si="13"/>
        <v>0</v>
      </c>
      <c r="AR126" s="19" t="s">
        <v>194</v>
      </c>
      <c r="AT126" s="19" t="s">
        <v>190</v>
      </c>
      <c r="AU126" s="19" t="s">
        <v>74</v>
      </c>
      <c r="AY126" s="19" t="s">
        <v>186</v>
      </c>
      <c r="BE126" s="194">
        <f t="shared" si="14"/>
        <v>1324.96</v>
      </c>
      <c r="BF126" s="194">
        <f t="shared" si="15"/>
        <v>0</v>
      </c>
      <c r="BG126" s="194">
        <f t="shared" si="16"/>
        <v>0</v>
      </c>
      <c r="BH126" s="194">
        <f t="shared" si="17"/>
        <v>0</v>
      </c>
      <c r="BI126" s="194">
        <f t="shared" si="18"/>
        <v>0</v>
      </c>
      <c r="BJ126" s="19" t="s">
        <v>74</v>
      </c>
      <c r="BK126" s="194">
        <f t="shared" si="19"/>
        <v>1324.96</v>
      </c>
      <c r="BL126" s="19" t="s">
        <v>194</v>
      </c>
      <c r="BM126" s="19" t="s">
        <v>347</v>
      </c>
    </row>
    <row r="127" spans="2:65" s="1" customFormat="1" ht="22.5" customHeight="1" x14ac:dyDescent="0.3">
      <c r="B127" s="35"/>
      <c r="C127" s="182" t="s">
        <v>10</v>
      </c>
      <c r="D127" s="182" t="s">
        <v>190</v>
      </c>
      <c r="E127" s="183" t="s">
        <v>348</v>
      </c>
      <c r="F127" s="184" t="s">
        <v>349</v>
      </c>
      <c r="G127" s="185" t="s">
        <v>193</v>
      </c>
      <c r="H127" s="186">
        <v>2</v>
      </c>
      <c r="I127" s="187">
        <v>93.6</v>
      </c>
      <c r="J127" s="188">
        <f t="shared" si="10"/>
        <v>187.2</v>
      </c>
      <c r="K127" s="184" t="s">
        <v>21</v>
      </c>
      <c r="L127" s="189"/>
      <c r="M127" s="190" t="s">
        <v>21</v>
      </c>
      <c r="N127" s="191" t="s">
        <v>38</v>
      </c>
      <c r="O127" s="36"/>
      <c r="P127" s="192">
        <f t="shared" si="11"/>
        <v>0</v>
      </c>
      <c r="Q127" s="192">
        <v>0</v>
      </c>
      <c r="R127" s="192">
        <f t="shared" si="12"/>
        <v>0</v>
      </c>
      <c r="S127" s="192">
        <v>0</v>
      </c>
      <c r="T127" s="193">
        <f t="shared" si="13"/>
        <v>0</v>
      </c>
      <c r="AR127" s="19" t="s">
        <v>194</v>
      </c>
      <c r="AT127" s="19" t="s">
        <v>190</v>
      </c>
      <c r="AU127" s="19" t="s">
        <v>74</v>
      </c>
      <c r="AY127" s="19" t="s">
        <v>186</v>
      </c>
      <c r="BE127" s="194">
        <f t="shared" si="14"/>
        <v>187.2</v>
      </c>
      <c r="BF127" s="194">
        <f t="shared" si="15"/>
        <v>0</v>
      </c>
      <c r="BG127" s="194">
        <f t="shared" si="16"/>
        <v>0</v>
      </c>
      <c r="BH127" s="194">
        <f t="shared" si="17"/>
        <v>0</v>
      </c>
      <c r="BI127" s="194">
        <f t="shared" si="18"/>
        <v>0</v>
      </c>
      <c r="BJ127" s="19" t="s">
        <v>74</v>
      </c>
      <c r="BK127" s="194">
        <f t="shared" si="19"/>
        <v>187.2</v>
      </c>
      <c r="BL127" s="19" t="s">
        <v>194</v>
      </c>
      <c r="BM127" s="19" t="s">
        <v>350</v>
      </c>
    </row>
    <row r="128" spans="2:65" s="1" customFormat="1" ht="22.5" customHeight="1" x14ac:dyDescent="0.3">
      <c r="B128" s="35"/>
      <c r="C128" s="182" t="s">
        <v>223</v>
      </c>
      <c r="D128" s="182" t="s">
        <v>190</v>
      </c>
      <c r="E128" s="183" t="s">
        <v>351</v>
      </c>
      <c r="F128" s="184" t="s">
        <v>352</v>
      </c>
      <c r="G128" s="185" t="s">
        <v>193</v>
      </c>
      <c r="H128" s="186">
        <v>5</v>
      </c>
      <c r="I128" s="187">
        <v>93.08</v>
      </c>
      <c r="J128" s="188">
        <f t="shared" si="10"/>
        <v>465.4</v>
      </c>
      <c r="K128" s="184" t="s">
        <v>21</v>
      </c>
      <c r="L128" s="189"/>
      <c r="M128" s="190" t="s">
        <v>21</v>
      </c>
      <c r="N128" s="191" t="s">
        <v>38</v>
      </c>
      <c r="O128" s="36"/>
      <c r="P128" s="192">
        <f t="shared" si="11"/>
        <v>0</v>
      </c>
      <c r="Q128" s="192">
        <v>0</v>
      </c>
      <c r="R128" s="192">
        <f t="shared" si="12"/>
        <v>0</v>
      </c>
      <c r="S128" s="192">
        <v>0</v>
      </c>
      <c r="T128" s="193">
        <f t="shared" si="13"/>
        <v>0</v>
      </c>
      <c r="AR128" s="19" t="s">
        <v>194</v>
      </c>
      <c r="AT128" s="19" t="s">
        <v>190</v>
      </c>
      <c r="AU128" s="19" t="s">
        <v>74</v>
      </c>
      <c r="AY128" s="19" t="s">
        <v>186</v>
      </c>
      <c r="BE128" s="194">
        <f t="shared" si="14"/>
        <v>465.4</v>
      </c>
      <c r="BF128" s="194">
        <f t="shared" si="15"/>
        <v>0</v>
      </c>
      <c r="BG128" s="194">
        <f t="shared" si="16"/>
        <v>0</v>
      </c>
      <c r="BH128" s="194">
        <f t="shared" si="17"/>
        <v>0</v>
      </c>
      <c r="BI128" s="194">
        <f t="shared" si="18"/>
        <v>0</v>
      </c>
      <c r="BJ128" s="19" t="s">
        <v>74</v>
      </c>
      <c r="BK128" s="194">
        <f t="shared" si="19"/>
        <v>465.4</v>
      </c>
      <c r="BL128" s="19" t="s">
        <v>194</v>
      </c>
      <c r="BM128" s="19" t="s">
        <v>353</v>
      </c>
    </row>
    <row r="129" spans="2:65" s="1" customFormat="1" ht="22.5" customHeight="1" x14ac:dyDescent="0.3">
      <c r="B129" s="35"/>
      <c r="C129" s="182" t="s">
        <v>354</v>
      </c>
      <c r="D129" s="182" t="s">
        <v>190</v>
      </c>
      <c r="E129" s="183" t="s">
        <v>355</v>
      </c>
      <c r="F129" s="184" t="s">
        <v>356</v>
      </c>
      <c r="G129" s="185" t="s">
        <v>193</v>
      </c>
      <c r="H129" s="186">
        <v>5</v>
      </c>
      <c r="I129" s="187">
        <v>95.68</v>
      </c>
      <c r="J129" s="188">
        <f t="shared" si="10"/>
        <v>478.4</v>
      </c>
      <c r="K129" s="184" t="s">
        <v>21</v>
      </c>
      <c r="L129" s="189"/>
      <c r="M129" s="190" t="s">
        <v>21</v>
      </c>
      <c r="N129" s="191" t="s">
        <v>38</v>
      </c>
      <c r="O129" s="36"/>
      <c r="P129" s="192">
        <f t="shared" si="11"/>
        <v>0</v>
      </c>
      <c r="Q129" s="192">
        <v>0</v>
      </c>
      <c r="R129" s="192">
        <f t="shared" si="12"/>
        <v>0</v>
      </c>
      <c r="S129" s="192">
        <v>0</v>
      </c>
      <c r="T129" s="193">
        <f t="shared" si="13"/>
        <v>0</v>
      </c>
      <c r="AR129" s="19" t="s">
        <v>194</v>
      </c>
      <c r="AT129" s="19" t="s">
        <v>190</v>
      </c>
      <c r="AU129" s="19" t="s">
        <v>74</v>
      </c>
      <c r="AY129" s="19" t="s">
        <v>186</v>
      </c>
      <c r="BE129" s="194">
        <f t="shared" si="14"/>
        <v>478.4</v>
      </c>
      <c r="BF129" s="194">
        <f t="shared" si="15"/>
        <v>0</v>
      </c>
      <c r="BG129" s="194">
        <f t="shared" si="16"/>
        <v>0</v>
      </c>
      <c r="BH129" s="194">
        <f t="shared" si="17"/>
        <v>0</v>
      </c>
      <c r="BI129" s="194">
        <f t="shared" si="18"/>
        <v>0</v>
      </c>
      <c r="BJ129" s="19" t="s">
        <v>74</v>
      </c>
      <c r="BK129" s="194">
        <f t="shared" si="19"/>
        <v>478.4</v>
      </c>
      <c r="BL129" s="19" t="s">
        <v>194</v>
      </c>
      <c r="BM129" s="19" t="s">
        <v>357</v>
      </c>
    </row>
    <row r="130" spans="2:65" s="1" customFormat="1" ht="22.5" customHeight="1" x14ac:dyDescent="0.3">
      <c r="B130" s="35"/>
      <c r="C130" s="182" t="s">
        <v>227</v>
      </c>
      <c r="D130" s="182" t="s">
        <v>190</v>
      </c>
      <c r="E130" s="183" t="s">
        <v>358</v>
      </c>
      <c r="F130" s="184" t="s">
        <v>359</v>
      </c>
      <c r="G130" s="185" t="s">
        <v>193</v>
      </c>
      <c r="H130" s="186">
        <v>2</v>
      </c>
      <c r="I130" s="187">
        <v>89.96</v>
      </c>
      <c r="J130" s="188">
        <f t="shared" si="10"/>
        <v>179.92</v>
      </c>
      <c r="K130" s="184" t="s">
        <v>21</v>
      </c>
      <c r="L130" s="189"/>
      <c r="M130" s="190" t="s">
        <v>21</v>
      </c>
      <c r="N130" s="191" t="s">
        <v>38</v>
      </c>
      <c r="O130" s="36"/>
      <c r="P130" s="192">
        <f t="shared" si="11"/>
        <v>0</v>
      </c>
      <c r="Q130" s="192">
        <v>0</v>
      </c>
      <c r="R130" s="192">
        <f t="shared" si="12"/>
        <v>0</v>
      </c>
      <c r="S130" s="192">
        <v>0</v>
      </c>
      <c r="T130" s="193">
        <f t="shared" si="13"/>
        <v>0</v>
      </c>
      <c r="AR130" s="19" t="s">
        <v>194</v>
      </c>
      <c r="AT130" s="19" t="s">
        <v>190</v>
      </c>
      <c r="AU130" s="19" t="s">
        <v>74</v>
      </c>
      <c r="AY130" s="19" t="s">
        <v>186</v>
      </c>
      <c r="BE130" s="194">
        <f t="shared" si="14"/>
        <v>179.92</v>
      </c>
      <c r="BF130" s="194">
        <f t="shared" si="15"/>
        <v>0</v>
      </c>
      <c r="BG130" s="194">
        <f t="shared" si="16"/>
        <v>0</v>
      </c>
      <c r="BH130" s="194">
        <f t="shared" si="17"/>
        <v>0</v>
      </c>
      <c r="BI130" s="194">
        <f t="shared" si="18"/>
        <v>0</v>
      </c>
      <c r="BJ130" s="19" t="s">
        <v>74</v>
      </c>
      <c r="BK130" s="194">
        <f t="shared" si="19"/>
        <v>179.92</v>
      </c>
      <c r="BL130" s="19" t="s">
        <v>194</v>
      </c>
      <c r="BM130" s="19" t="s">
        <v>360</v>
      </c>
    </row>
    <row r="131" spans="2:65" s="1" customFormat="1" ht="22.5" customHeight="1" x14ac:dyDescent="0.3">
      <c r="B131" s="35"/>
      <c r="C131" s="182" t="s">
        <v>361</v>
      </c>
      <c r="D131" s="182" t="s">
        <v>190</v>
      </c>
      <c r="E131" s="183" t="s">
        <v>362</v>
      </c>
      <c r="F131" s="184" t="s">
        <v>363</v>
      </c>
      <c r="G131" s="185" t="s">
        <v>193</v>
      </c>
      <c r="H131" s="186">
        <v>5</v>
      </c>
      <c r="I131" s="187">
        <v>97.24</v>
      </c>
      <c r="J131" s="188">
        <f t="shared" si="10"/>
        <v>486.2</v>
      </c>
      <c r="K131" s="184" t="s">
        <v>21</v>
      </c>
      <c r="L131" s="189"/>
      <c r="M131" s="190" t="s">
        <v>21</v>
      </c>
      <c r="N131" s="191" t="s">
        <v>38</v>
      </c>
      <c r="O131" s="36"/>
      <c r="P131" s="192">
        <f t="shared" si="11"/>
        <v>0</v>
      </c>
      <c r="Q131" s="192">
        <v>0</v>
      </c>
      <c r="R131" s="192">
        <f t="shared" si="12"/>
        <v>0</v>
      </c>
      <c r="S131" s="192">
        <v>0</v>
      </c>
      <c r="T131" s="193">
        <f t="shared" si="13"/>
        <v>0</v>
      </c>
      <c r="AR131" s="19" t="s">
        <v>194</v>
      </c>
      <c r="AT131" s="19" t="s">
        <v>190</v>
      </c>
      <c r="AU131" s="19" t="s">
        <v>74</v>
      </c>
      <c r="AY131" s="19" t="s">
        <v>186</v>
      </c>
      <c r="BE131" s="194">
        <f t="shared" si="14"/>
        <v>486.2</v>
      </c>
      <c r="BF131" s="194">
        <f t="shared" si="15"/>
        <v>0</v>
      </c>
      <c r="BG131" s="194">
        <f t="shared" si="16"/>
        <v>0</v>
      </c>
      <c r="BH131" s="194">
        <f t="shared" si="17"/>
        <v>0</v>
      </c>
      <c r="BI131" s="194">
        <f t="shared" si="18"/>
        <v>0</v>
      </c>
      <c r="BJ131" s="19" t="s">
        <v>74</v>
      </c>
      <c r="BK131" s="194">
        <f t="shared" si="19"/>
        <v>486.2</v>
      </c>
      <c r="BL131" s="19" t="s">
        <v>194</v>
      </c>
      <c r="BM131" s="19" t="s">
        <v>364</v>
      </c>
    </row>
    <row r="132" spans="2:65" s="1" customFormat="1" ht="22.5" customHeight="1" x14ac:dyDescent="0.3">
      <c r="B132" s="35"/>
      <c r="C132" s="182" t="s">
        <v>231</v>
      </c>
      <c r="D132" s="182" t="s">
        <v>190</v>
      </c>
      <c r="E132" s="183" t="s">
        <v>365</v>
      </c>
      <c r="F132" s="184" t="s">
        <v>366</v>
      </c>
      <c r="G132" s="185" t="s">
        <v>193</v>
      </c>
      <c r="H132" s="186">
        <v>5</v>
      </c>
      <c r="I132" s="187">
        <v>99.32</v>
      </c>
      <c r="J132" s="188">
        <f t="shared" si="10"/>
        <v>496.6</v>
      </c>
      <c r="K132" s="184" t="s">
        <v>21</v>
      </c>
      <c r="L132" s="189"/>
      <c r="M132" s="190" t="s">
        <v>21</v>
      </c>
      <c r="N132" s="191" t="s">
        <v>38</v>
      </c>
      <c r="O132" s="36"/>
      <c r="P132" s="192">
        <f t="shared" si="11"/>
        <v>0</v>
      </c>
      <c r="Q132" s="192">
        <v>0</v>
      </c>
      <c r="R132" s="192">
        <f t="shared" si="12"/>
        <v>0</v>
      </c>
      <c r="S132" s="192">
        <v>0</v>
      </c>
      <c r="T132" s="193">
        <f t="shared" si="13"/>
        <v>0</v>
      </c>
      <c r="AR132" s="19" t="s">
        <v>194</v>
      </c>
      <c r="AT132" s="19" t="s">
        <v>190</v>
      </c>
      <c r="AU132" s="19" t="s">
        <v>74</v>
      </c>
      <c r="AY132" s="19" t="s">
        <v>186</v>
      </c>
      <c r="BE132" s="194">
        <f t="shared" si="14"/>
        <v>496.6</v>
      </c>
      <c r="BF132" s="194">
        <f t="shared" si="15"/>
        <v>0</v>
      </c>
      <c r="BG132" s="194">
        <f t="shared" si="16"/>
        <v>0</v>
      </c>
      <c r="BH132" s="194">
        <f t="shared" si="17"/>
        <v>0</v>
      </c>
      <c r="BI132" s="194">
        <f t="shared" si="18"/>
        <v>0</v>
      </c>
      <c r="BJ132" s="19" t="s">
        <v>74</v>
      </c>
      <c r="BK132" s="194">
        <f t="shared" si="19"/>
        <v>496.6</v>
      </c>
      <c r="BL132" s="19" t="s">
        <v>194</v>
      </c>
      <c r="BM132" s="19" t="s">
        <v>367</v>
      </c>
    </row>
    <row r="133" spans="2:65" s="1" customFormat="1" ht="31.5" customHeight="1" x14ac:dyDescent="0.3">
      <c r="B133" s="35"/>
      <c r="C133" s="197" t="s">
        <v>368</v>
      </c>
      <c r="D133" s="197" t="s">
        <v>198</v>
      </c>
      <c r="E133" s="198" t="s">
        <v>369</v>
      </c>
      <c r="F133" s="199" t="s">
        <v>370</v>
      </c>
      <c r="G133" s="200" t="s">
        <v>193</v>
      </c>
      <c r="H133" s="201">
        <v>1</v>
      </c>
      <c r="I133" s="202">
        <v>12896</v>
      </c>
      <c r="J133" s="203">
        <f t="shared" si="10"/>
        <v>12896</v>
      </c>
      <c r="K133" s="199" t="s">
        <v>21</v>
      </c>
      <c r="L133" s="55"/>
      <c r="M133" s="204" t="s">
        <v>21</v>
      </c>
      <c r="N133" s="205" t="s">
        <v>38</v>
      </c>
      <c r="O133" s="36"/>
      <c r="P133" s="192">
        <f t="shared" si="11"/>
        <v>0</v>
      </c>
      <c r="Q133" s="192">
        <v>0</v>
      </c>
      <c r="R133" s="192">
        <f t="shared" si="12"/>
        <v>0</v>
      </c>
      <c r="S133" s="192">
        <v>0</v>
      </c>
      <c r="T133" s="193">
        <f t="shared" si="13"/>
        <v>0</v>
      </c>
      <c r="AR133" s="19" t="s">
        <v>194</v>
      </c>
      <c r="AT133" s="19" t="s">
        <v>198</v>
      </c>
      <c r="AU133" s="19" t="s">
        <v>74</v>
      </c>
      <c r="AY133" s="19" t="s">
        <v>186</v>
      </c>
      <c r="BE133" s="194">
        <f t="shared" si="14"/>
        <v>12896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19" t="s">
        <v>74</v>
      </c>
      <c r="BK133" s="194">
        <f t="shared" si="19"/>
        <v>12896</v>
      </c>
      <c r="BL133" s="19" t="s">
        <v>194</v>
      </c>
      <c r="BM133" s="19" t="s">
        <v>371</v>
      </c>
    </row>
    <row r="134" spans="2:65" s="1" customFormat="1" ht="22.5" customHeight="1" x14ac:dyDescent="0.3">
      <c r="B134" s="35"/>
      <c r="C134" s="197" t="s">
        <v>283</v>
      </c>
      <c r="D134" s="197" t="s">
        <v>198</v>
      </c>
      <c r="E134" s="198" t="s">
        <v>372</v>
      </c>
      <c r="F134" s="199" t="s">
        <v>373</v>
      </c>
      <c r="G134" s="200" t="s">
        <v>193</v>
      </c>
      <c r="H134" s="201">
        <v>2</v>
      </c>
      <c r="I134" s="202">
        <v>3754.4</v>
      </c>
      <c r="J134" s="203">
        <f t="shared" si="10"/>
        <v>7508.8</v>
      </c>
      <c r="K134" s="199" t="s">
        <v>21</v>
      </c>
      <c r="L134" s="55"/>
      <c r="M134" s="204" t="s">
        <v>21</v>
      </c>
      <c r="N134" s="205" t="s">
        <v>38</v>
      </c>
      <c r="O134" s="3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" t="s">
        <v>194</v>
      </c>
      <c r="AT134" s="19" t="s">
        <v>198</v>
      </c>
      <c r="AU134" s="19" t="s">
        <v>74</v>
      </c>
      <c r="AY134" s="19" t="s">
        <v>186</v>
      </c>
      <c r="BE134" s="194">
        <f t="shared" si="14"/>
        <v>7508.8</v>
      </c>
      <c r="BF134" s="194">
        <f t="shared" si="15"/>
        <v>0</v>
      </c>
      <c r="BG134" s="194">
        <f t="shared" si="16"/>
        <v>0</v>
      </c>
      <c r="BH134" s="194">
        <f t="shared" si="17"/>
        <v>0</v>
      </c>
      <c r="BI134" s="194">
        <f t="shared" si="18"/>
        <v>0</v>
      </c>
      <c r="BJ134" s="19" t="s">
        <v>74</v>
      </c>
      <c r="BK134" s="194">
        <f t="shared" si="19"/>
        <v>7508.8</v>
      </c>
      <c r="BL134" s="19" t="s">
        <v>194</v>
      </c>
      <c r="BM134" s="19" t="s">
        <v>374</v>
      </c>
    </row>
    <row r="135" spans="2:65" s="1" customFormat="1" ht="31.5" customHeight="1" x14ac:dyDescent="0.3">
      <c r="B135" s="35"/>
      <c r="C135" s="197" t="s">
        <v>375</v>
      </c>
      <c r="D135" s="197" t="s">
        <v>198</v>
      </c>
      <c r="E135" s="198" t="s">
        <v>376</v>
      </c>
      <c r="F135" s="199" t="s">
        <v>377</v>
      </c>
      <c r="G135" s="200" t="s">
        <v>193</v>
      </c>
      <c r="H135" s="201">
        <v>1</v>
      </c>
      <c r="I135" s="202">
        <v>11752</v>
      </c>
      <c r="J135" s="203">
        <f t="shared" si="10"/>
        <v>11752</v>
      </c>
      <c r="K135" s="199" t="s">
        <v>21</v>
      </c>
      <c r="L135" s="55"/>
      <c r="M135" s="204" t="s">
        <v>21</v>
      </c>
      <c r="N135" s="205" t="s">
        <v>38</v>
      </c>
      <c r="O135" s="3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" t="s">
        <v>194</v>
      </c>
      <c r="AT135" s="19" t="s">
        <v>198</v>
      </c>
      <c r="AU135" s="19" t="s">
        <v>74</v>
      </c>
      <c r="AY135" s="19" t="s">
        <v>186</v>
      </c>
      <c r="BE135" s="194">
        <f t="shared" si="14"/>
        <v>11752</v>
      </c>
      <c r="BF135" s="194">
        <f t="shared" si="15"/>
        <v>0</v>
      </c>
      <c r="BG135" s="194">
        <f t="shared" si="16"/>
        <v>0</v>
      </c>
      <c r="BH135" s="194">
        <f t="shared" si="17"/>
        <v>0</v>
      </c>
      <c r="BI135" s="194">
        <f t="shared" si="18"/>
        <v>0</v>
      </c>
      <c r="BJ135" s="19" t="s">
        <v>74</v>
      </c>
      <c r="BK135" s="194">
        <f t="shared" si="19"/>
        <v>11752</v>
      </c>
      <c r="BL135" s="19" t="s">
        <v>194</v>
      </c>
      <c r="BM135" s="19" t="s">
        <v>378</v>
      </c>
    </row>
    <row r="136" spans="2:65" s="1" customFormat="1" ht="22.5" customHeight="1" x14ac:dyDescent="0.3">
      <c r="B136" s="35"/>
      <c r="C136" s="197" t="s">
        <v>296</v>
      </c>
      <c r="D136" s="197" t="s">
        <v>198</v>
      </c>
      <c r="E136" s="198" t="s">
        <v>379</v>
      </c>
      <c r="F136" s="199" t="s">
        <v>380</v>
      </c>
      <c r="G136" s="200" t="s">
        <v>193</v>
      </c>
      <c r="H136" s="201">
        <v>1</v>
      </c>
      <c r="I136" s="202">
        <v>17056</v>
      </c>
      <c r="J136" s="203">
        <f t="shared" si="10"/>
        <v>17056</v>
      </c>
      <c r="K136" s="199" t="s">
        <v>21</v>
      </c>
      <c r="L136" s="55"/>
      <c r="M136" s="204" t="s">
        <v>21</v>
      </c>
      <c r="N136" s="205" t="s">
        <v>38</v>
      </c>
      <c r="O136" s="3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" t="s">
        <v>194</v>
      </c>
      <c r="AT136" s="19" t="s">
        <v>198</v>
      </c>
      <c r="AU136" s="19" t="s">
        <v>74</v>
      </c>
      <c r="AY136" s="19" t="s">
        <v>186</v>
      </c>
      <c r="BE136" s="194">
        <f t="shared" si="14"/>
        <v>17056</v>
      </c>
      <c r="BF136" s="194">
        <f t="shared" si="15"/>
        <v>0</v>
      </c>
      <c r="BG136" s="194">
        <f t="shared" si="16"/>
        <v>0</v>
      </c>
      <c r="BH136" s="194">
        <f t="shared" si="17"/>
        <v>0</v>
      </c>
      <c r="BI136" s="194">
        <f t="shared" si="18"/>
        <v>0</v>
      </c>
      <c r="BJ136" s="19" t="s">
        <v>74</v>
      </c>
      <c r="BK136" s="194">
        <f t="shared" si="19"/>
        <v>17056</v>
      </c>
      <c r="BL136" s="19" t="s">
        <v>194</v>
      </c>
      <c r="BM136" s="19" t="s">
        <v>381</v>
      </c>
    </row>
    <row r="137" spans="2:65" s="1" customFormat="1" ht="22.5" customHeight="1" x14ac:dyDescent="0.3">
      <c r="B137" s="35"/>
      <c r="C137" s="197" t="s">
        <v>382</v>
      </c>
      <c r="D137" s="197" t="s">
        <v>198</v>
      </c>
      <c r="E137" s="198" t="s">
        <v>383</v>
      </c>
      <c r="F137" s="199" t="s">
        <v>384</v>
      </c>
      <c r="G137" s="200" t="s">
        <v>193</v>
      </c>
      <c r="H137" s="201">
        <v>1</v>
      </c>
      <c r="I137" s="202">
        <v>1820</v>
      </c>
      <c r="J137" s="203">
        <f t="shared" si="10"/>
        <v>1820</v>
      </c>
      <c r="K137" s="199" t="s">
        <v>21</v>
      </c>
      <c r="L137" s="55"/>
      <c r="M137" s="204" t="s">
        <v>21</v>
      </c>
      <c r="N137" s="205" t="s">
        <v>38</v>
      </c>
      <c r="O137" s="3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" t="s">
        <v>194</v>
      </c>
      <c r="AT137" s="19" t="s">
        <v>198</v>
      </c>
      <c r="AU137" s="19" t="s">
        <v>74</v>
      </c>
      <c r="AY137" s="19" t="s">
        <v>186</v>
      </c>
      <c r="BE137" s="194">
        <f t="shared" si="14"/>
        <v>1820</v>
      </c>
      <c r="BF137" s="194">
        <f t="shared" si="15"/>
        <v>0</v>
      </c>
      <c r="BG137" s="194">
        <f t="shared" si="16"/>
        <v>0</v>
      </c>
      <c r="BH137" s="194">
        <f t="shared" si="17"/>
        <v>0</v>
      </c>
      <c r="BI137" s="194">
        <f t="shared" si="18"/>
        <v>0</v>
      </c>
      <c r="BJ137" s="19" t="s">
        <v>74</v>
      </c>
      <c r="BK137" s="194">
        <f t="shared" si="19"/>
        <v>1820</v>
      </c>
      <c r="BL137" s="19" t="s">
        <v>194</v>
      </c>
      <c r="BM137" s="19" t="s">
        <v>385</v>
      </c>
    </row>
    <row r="138" spans="2:65" s="1" customFormat="1" ht="31.5" customHeight="1" x14ac:dyDescent="0.3">
      <c r="B138" s="35"/>
      <c r="C138" s="182" t="s">
        <v>301</v>
      </c>
      <c r="D138" s="182" t="s">
        <v>190</v>
      </c>
      <c r="E138" s="183" t="s">
        <v>386</v>
      </c>
      <c r="F138" s="184" t="s">
        <v>387</v>
      </c>
      <c r="G138" s="185" t="s">
        <v>193</v>
      </c>
      <c r="H138" s="186">
        <v>1</v>
      </c>
      <c r="I138" s="187">
        <v>763048</v>
      </c>
      <c r="J138" s="188">
        <f t="shared" si="10"/>
        <v>763048</v>
      </c>
      <c r="K138" s="184" t="s">
        <v>21</v>
      </c>
      <c r="L138" s="189"/>
      <c r="M138" s="190" t="s">
        <v>21</v>
      </c>
      <c r="N138" s="206" t="s">
        <v>38</v>
      </c>
      <c r="O138" s="207"/>
      <c r="P138" s="208">
        <f t="shared" si="11"/>
        <v>0</v>
      </c>
      <c r="Q138" s="208">
        <v>0</v>
      </c>
      <c r="R138" s="208">
        <f t="shared" si="12"/>
        <v>0</v>
      </c>
      <c r="S138" s="208">
        <v>0</v>
      </c>
      <c r="T138" s="209">
        <f t="shared" si="13"/>
        <v>0</v>
      </c>
      <c r="AR138" s="19" t="s">
        <v>194</v>
      </c>
      <c r="AT138" s="19" t="s">
        <v>190</v>
      </c>
      <c r="AU138" s="19" t="s">
        <v>74</v>
      </c>
      <c r="AY138" s="19" t="s">
        <v>186</v>
      </c>
      <c r="BE138" s="194">
        <f t="shared" si="14"/>
        <v>763048</v>
      </c>
      <c r="BF138" s="194">
        <f t="shared" si="15"/>
        <v>0</v>
      </c>
      <c r="BG138" s="194">
        <f t="shared" si="16"/>
        <v>0</v>
      </c>
      <c r="BH138" s="194">
        <f t="shared" si="17"/>
        <v>0</v>
      </c>
      <c r="BI138" s="194">
        <f t="shared" si="18"/>
        <v>0</v>
      </c>
      <c r="BJ138" s="19" t="s">
        <v>74</v>
      </c>
      <c r="BK138" s="194">
        <f t="shared" si="19"/>
        <v>763048</v>
      </c>
      <c r="BL138" s="19" t="s">
        <v>194</v>
      </c>
      <c r="BM138" s="19" t="s">
        <v>388</v>
      </c>
    </row>
    <row r="139" spans="2:65" s="1" customFormat="1" ht="6.95" customHeight="1" x14ac:dyDescent="0.3">
      <c r="B139" s="50"/>
      <c r="C139" s="51"/>
      <c r="D139" s="51"/>
      <c r="E139" s="51"/>
      <c r="F139" s="51"/>
      <c r="G139" s="51"/>
      <c r="H139" s="51"/>
      <c r="I139" s="129"/>
      <c r="J139" s="51"/>
      <c r="K139" s="51"/>
      <c r="L139" s="55"/>
    </row>
  </sheetData>
  <sheetProtection password="CC35" sheet="1" objects="1" scenarios="1" formatCells="0" formatColumns="0" formatRows="0" sort="0" autoFilter="0"/>
  <autoFilter ref="C78:K13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38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130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476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Sborníku_09 - 01 - Dle Sborníku_09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Sborníku_09 - 01 - Dle Sborníku_09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132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477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URS_09 - 02 - Dle URS_09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URS_09 - 02 - Dle URS_09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134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478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36746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36746</v>
      </c>
      <c r="G30" s="36"/>
      <c r="H30" s="36"/>
      <c r="I30" s="124">
        <v>0.21</v>
      </c>
      <c r="J30" s="123">
        <f>ROUND(ROUND((SUM(BE81:BE90)), 2)*I30, 2)</f>
        <v>7716.66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44462.66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VRN_09 - 03 - VRN_09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36746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36746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6396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VRN_09 - 03 - VRN_09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36746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36746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36746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36746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6396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6396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6396</v>
      </c>
      <c r="J90" s="203">
        <f>ROUND(I90*H90,2)</f>
        <v>6396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6396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6396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136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479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Sborníku_10 - 01 - Dle Sborníku_10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Sborníku_10 - 01 - Dle Sborníku_10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44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138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480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URS_10 - 02 - Dle URS_10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URS_10 - 02 - Dle URS_10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4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140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481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36943.599999999999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36943.599999999999</v>
      </c>
      <c r="G30" s="36"/>
      <c r="H30" s="36"/>
      <c r="I30" s="124">
        <v>0.21</v>
      </c>
      <c r="J30" s="123">
        <f>ROUND(ROUND((SUM(BE81:BE90)), 2)*I30, 2)</f>
        <v>7758.16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44701.759999999995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VRN_10 - 03 - VRN_10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36943.599999999999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36943.599999999999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6593.6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VRN_10 - 03 - VRN_10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36943.599999999999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36943.599999999999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36943.599999999999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36943.599999999999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6593.6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6593.6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6593.6</v>
      </c>
      <c r="J90" s="203">
        <f>ROUND(I90*H90,2)</f>
        <v>6593.6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6593.6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6593.6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142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482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Sborníku_11 - 01 - Dle Sborníku_11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Sborníku_11 - 01 - Dle Sborníku_11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53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144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483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URS_11 - 02 - Dle URS_11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URS_11 - 02 - Dle URS_11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146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484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37318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37318</v>
      </c>
      <c r="G30" s="36"/>
      <c r="H30" s="36"/>
      <c r="I30" s="124">
        <v>0.21</v>
      </c>
      <c r="J30" s="123">
        <f>ROUND(ROUND((SUM(BE81:BE90)), 2)*I30, 2)</f>
        <v>7836.78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45154.78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VRN_11 - 03 - VRN_11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37318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37318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6968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VRN_11 - 03 - VRN_11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37318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37318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37318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37318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6968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6968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6968</v>
      </c>
      <c r="J90" s="203">
        <f>ROUND(I90*H90,2)</f>
        <v>6968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6968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6968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148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485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Sborníku_12 - 01 - Dle Sborníku_12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Sborníku_12 - 01 - Dle Sborníku_12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78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389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92487.2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92487.2</v>
      </c>
      <c r="G30" s="36"/>
      <c r="H30" s="36"/>
      <c r="I30" s="124">
        <v>0.21</v>
      </c>
      <c r="J30" s="123">
        <f>ROUND(ROUND((SUM(BE77:BE82)), 2)*I30, 2)</f>
        <v>19422.310000000001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111909.51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 - 02 - Dle URS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92487.199999999983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92487.199999999983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 - 02 - Dle URS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92487.199999999983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92487.199999999983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92487.199999999983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92487.199999999983</v>
      </c>
    </row>
    <row r="79" spans="2:65" s="1" customFormat="1" ht="22.5" customHeight="1" x14ac:dyDescent="0.3">
      <c r="B79" s="35"/>
      <c r="C79" s="197" t="s">
        <v>74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62</v>
      </c>
      <c r="I79" s="202">
        <v>381.68</v>
      </c>
      <c r="J79" s="203">
        <f>ROUND(I79*H79,2)</f>
        <v>23664.16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23664.16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23664.16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76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56</v>
      </c>
      <c r="I80" s="202">
        <v>379.6</v>
      </c>
      <c r="J80" s="203">
        <f>ROUND(I80*H80,2)</f>
        <v>21257.599999999999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21257.599999999999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21257.599999999999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209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56</v>
      </c>
      <c r="I81" s="202">
        <v>379.6</v>
      </c>
      <c r="J81" s="203">
        <f>ROUND(I81*H81,2)</f>
        <v>21257.599999999999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21257.599999999999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21257.599999999999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185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62</v>
      </c>
      <c r="I82" s="202">
        <v>424.32</v>
      </c>
      <c r="J82" s="203">
        <f>ROUND(I82*H82,2)</f>
        <v>26307.84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26307.84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26307.84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150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486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53135.68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53135.68</v>
      </c>
      <c r="G30" s="36"/>
      <c r="H30" s="36"/>
      <c r="I30" s="124">
        <v>0.21</v>
      </c>
      <c r="J30" s="123">
        <f>ROUND(ROUND((SUM(BE77:BE82)), 2)*I30, 2)</f>
        <v>11158.49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64294.17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URS_12 - 02 - Dle URS_12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53135.68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53135.68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URS_12 - 02 - Dle URS_12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53135.68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53135.68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53135.68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53135.68</v>
      </c>
    </row>
    <row r="79" spans="2:65" s="1" customFormat="1" ht="22.5" customHeight="1" x14ac:dyDescent="0.3">
      <c r="B79" s="35"/>
      <c r="C79" s="197" t="s">
        <v>302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38</v>
      </c>
      <c r="I79" s="202">
        <v>381.68</v>
      </c>
      <c r="J79" s="203">
        <f>ROUND(I79*H79,2)</f>
        <v>14503.84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14503.84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14503.84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212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36</v>
      </c>
      <c r="I80" s="202">
        <v>379.6</v>
      </c>
      <c r="J80" s="203">
        <f>ROUND(I80*H80,2)</f>
        <v>13665.6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13665.6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13665.6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309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30</v>
      </c>
      <c r="I81" s="202">
        <v>379.6</v>
      </c>
      <c r="J81" s="203">
        <f>ROUND(I81*H81,2)</f>
        <v>11388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11388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11388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216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32</v>
      </c>
      <c r="I82" s="202">
        <v>424.32</v>
      </c>
      <c r="J82" s="203">
        <f>ROUND(I82*H82,2)</f>
        <v>13578.24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13578.24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13578.24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152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487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36236.400000000001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ROUND(SUM(BE81:BE90), 2)</f>
        <v>36236.400000000001</v>
      </c>
      <c r="G30" s="36"/>
      <c r="H30" s="36"/>
      <c r="I30" s="124">
        <v>0.21</v>
      </c>
      <c r="J30" s="123">
        <f>ROUND(ROUND((SUM(BE81:BE90)), 2)*I30, 2)</f>
        <v>7609.64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ROUND(SUM(BF81:BF90), 2)</f>
        <v>0</v>
      </c>
      <c r="G31" s="36"/>
      <c r="H31" s="36"/>
      <c r="I31" s="124">
        <v>0.15</v>
      </c>
      <c r="J31" s="123">
        <f>ROUND(ROUND((SUM(BF81:BF90)),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ROUND(SUM(BG81:BG90),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ROUND(SUM(BH81:BH90),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ROUND(SUM(BI81:BI90),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43846.04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VRN_12 - 03 - VRN_12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36236.400000000001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36236.400000000001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10000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J85</f>
        <v>8100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J87</f>
        <v>12250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J89</f>
        <v>5886.4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VRN_12 - 03 - VRN_12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36236.400000000001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36236.400000000001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36236.400000000001</v>
      </c>
      <c r="K82" s="166"/>
      <c r="L82" s="171"/>
      <c r="M82" s="172"/>
      <c r="N82" s="173"/>
      <c r="O82" s="173"/>
      <c r="P82" s="174">
        <f>P83+P85+P87+P89</f>
        <v>0</v>
      </c>
      <c r="Q82" s="173"/>
      <c r="R82" s="174">
        <f>R83+R85+R87+R89</f>
        <v>0</v>
      </c>
      <c r="S82" s="173"/>
      <c r="T82" s="175">
        <f>T83+T85+T87+T89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BK83+BK85+BK87+BK89</f>
        <v>36236.400000000001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10000</v>
      </c>
      <c r="K83" s="166"/>
      <c r="L83" s="171"/>
      <c r="M83" s="172"/>
      <c r="N83" s="173"/>
      <c r="O83" s="173"/>
      <c r="P83" s="174">
        <f>P84</f>
        <v>0</v>
      </c>
      <c r="Q83" s="173"/>
      <c r="R83" s="174">
        <f>R84</f>
        <v>0</v>
      </c>
      <c r="S83" s="173"/>
      <c r="T83" s="175">
        <f>T84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BK84</f>
        <v>10000</v>
      </c>
    </row>
    <row r="84" spans="2:65" s="1" customFormat="1" ht="22.5" customHeight="1" x14ac:dyDescent="0.3">
      <c r="B84" s="35"/>
      <c r="C84" s="197" t="s">
        <v>204</v>
      </c>
      <c r="D84" s="197" t="s">
        <v>198</v>
      </c>
      <c r="E84" s="198" t="s">
        <v>414</v>
      </c>
      <c r="F84" s="199" t="s">
        <v>415</v>
      </c>
      <c r="G84" s="200" t="s">
        <v>416</v>
      </c>
      <c r="H84" s="201">
        <v>1</v>
      </c>
      <c r="I84" s="202">
        <v>10000</v>
      </c>
      <c r="J84" s="203">
        <f>ROUND(I84*H84,2)</f>
        <v>10000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10000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10000</v>
      </c>
      <c r="BL84" s="19" t="s">
        <v>185</v>
      </c>
      <c r="BM84" s="19" t="s">
        <v>76</v>
      </c>
    </row>
    <row r="85" spans="2:65" s="10" customFormat="1" ht="29.85" customHeight="1" x14ac:dyDescent="0.3">
      <c r="B85" s="165"/>
      <c r="C85" s="166"/>
      <c r="D85" s="179" t="s">
        <v>66</v>
      </c>
      <c r="E85" s="180" t="s">
        <v>417</v>
      </c>
      <c r="F85" s="180" t="s">
        <v>418</v>
      </c>
      <c r="G85" s="166"/>
      <c r="H85" s="166"/>
      <c r="I85" s="169"/>
      <c r="J85" s="181">
        <f>BK85</f>
        <v>8100</v>
      </c>
      <c r="K85" s="166"/>
      <c r="L85" s="171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76" t="s">
        <v>224</v>
      </c>
      <c r="AT85" s="177" t="s">
        <v>66</v>
      </c>
      <c r="AU85" s="177" t="s">
        <v>74</v>
      </c>
      <c r="AY85" s="176" t="s">
        <v>186</v>
      </c>
      <c r="BK85" s="178">
        <f>BK86</f>
        <v>8100</v>
      </c>
    </row>
    <row r="86" spans="2:65" s="1" customFormat="1" ht="22.5" customHeight="1" x14ac:dyDescent="0.3">
      <c r="B86" s="35"/>
      <c r="C86" s="197" t="s">
        <v>74</v>
      </c>
      <c r="D86" s="197" t="s">
        <v>198</v>
      </c>
      <c r="E86" s="198" t="s">
        <v>419</v>
      </c>
      <c r="F86" s="199" t="s">
        <v>418</v>
      </c>
      <c r="G86" s="200" t="s">
        <v>193</v>
      </c>
      <c r="H86" s="201">
        <v>1</v>
      </c>
      <c r="I86" s="202">
        <v>8100</v>
      </c>
      <c r="J86" s="203">
        <f>ROUND(I86*H86,2)</f>
        <v>8100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AR86" s="19" t="s">
        <v>185</v>
      </c>
      <c r="AT86" s="19" t="s">
        <v>198</v>
      </c>
      <c r="AU86" s="19" t="s">
        <v>76</v>
      </c>
      <c r="AY86" s="19" t="s">
        <v>186</v>
      </c>
      <c r="BE86" s="194">
        <f>IF(N86="základní",J86,0)</f>
        <v>8100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9" t="s">
        <v>74</v>
      </c>
      <c r="BK86" s="194">
        <f>ROUND(I86*H86,2)</f>
        <v>8100</v>
      </c>
      <c r="BL86" s="19" t="s">
        <v>185</v>
      </c>
      <c r="BM86" s="19" t="s">
        <v>185</v>
      </c>
    </row>
    <row r="87" spans="2:65" s="10" customFormat="1" ht="29.85" customHeight="1" x14ac:dyDescent="0.3">
      <c r="B87" s="165"/>
      <c r="C87" s="166"/>
      <c r="D87" s="179" t="s">
        <v>66</v>
      </c>
      <c r="E87" s="180" t="s">
        <v>420</v>
      </c>
      <c r="F87" s="180" t="s">
        <v>421</v>
      </c>
      <c r="G87" s="166"/>
      <c r="H87" s="166"/>
      <c r="I87" s="169"/>
      <c r="J87" s="181">
        <f>BK87</f>
        <v>12250</v>
      </c>
      <c r="K87" s="166"/>
      <c r="L87" s="171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76" t="s">
        <v>224</v>
      </c>
      <c r="AT87" s="177" t="s">
        <v>66</v>
      </c>
      <c r="AU87" s="177" t="s">
        <v>74</v>
      </c>
      <c r="AY87" s="176" t="s">
        <v>186</v>
      </c>
      <c r="BK87" s="178">
        <f>BK88</f>
        <v>12250</v>
      </c>
    </row>
    <row r="88" spans="2:65" s="1" customFormat="1" ht="22.5" customHeight="1" x14ac:dyDescent="0.3">
      <c r="B88" s="35"/>
      <c r="C88" s="197" t="s">
        <v>76</v>
      </c>
      <c r="D88" s="197" t="s">
        <v>198</v>
      </c>
      <c r="E88" s="198" t="s">
        <v>422</v>
      </c>
      <c r="F88" s="199" t="s">
        <v>423</v>
      </c>
      <c r="G88" s="200" t="s">
        <v>424</v>
      </c>
      <c r="H88" s="201">
        <v>1</v>
      </c>
      <c r="I88" s="202">
        <v>12250</v>
      </c>
      <c r="J88" s="203">
        <f>ROUND(I88*H88,2)</f>
        <v>12250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19" t="s">
        <v>185</v>
      </c>
      <c r="AT88" s="19" t="s">
        <v>198</v>
      </c>
      <c r="AU88" s="19" t="s">
        <v>76</v>
      </c>
      <c r="AY88" s="19" t="s">
        <v>186</v>
      </c>
      <c r="BE88" s="194">
        <f>IF(N88="základní",J88,0)</f>
        <v>12250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9" t="s">
        <v>74</v>
      </c>
      <c r="BK88" s="194">
        <f>ROUND(I88*H88,2)</f>
        <v>12250</v>
      </c>
      <c r="BL88" s="19" t="s">
        <v>185</v>
      </c>
      <c r="BM88" s="19" t="s">
        <v>204</v>
      </c>
    </row>
    <row r="89" spans="2:65" s="10" customFormat="1" ht="29.85" customHeight="1" x14ac:dyDescent="0.3">
      <c r="B89" s="165"/>
      <c r="C89" s="166"/>
      <c r="D89" s="179" t="s">
        <v>66</v>
      </c>
      <c r="E89" s="180" t="s">
        <v>425</v>
      </c>
      <c r="F89" s="180" t="s">
        <v>426</v>
      </c>
      <c r="G89" s="166"/>
      <c r="H89" s="166"/>
      <c r="I89" s="169"/>
      <c r="J89" s="181">
        <f>BK89</f>
        <v>5886.4</v>
      </c>
      <c r="K89" s="166"/>
      <c r="L89" s="171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76" t="s">
        <v>224</v>
      </c>
      <c r="AT89" s="177" t="s">
        <v>66</v>
      </c>
      <c r="AU89" s="177" t="s">
        <v>74</v>
      </c>
      <c r="AY89" s="176" t="s">
        <v>186</v>
      </c>
      <c r="BK89" s="178">
        <f>BK90</f>
        <v>5886.4</v>
      </c>
    </row>
    <row r="90" spans="2:65" s="1" customFormat="1" ht="22.5" customHeight="1" x14ac:dyDescent="0.3">
      <c r="B90" s="35"/>
      <c r="C90" s="197" t="s">
        <v>209</v>
      </c>
      <c r="D90" s="197" t="s">
        <v>198</v>
      </c>
      <c r="E90" s="198" t="s">
        <v>427</v>
      </c>
      <c r="F90" s="199" t="s">
        <v>428</v>
      </c>
      <c r="G90" s="200" t="s">
        <v>424</v>
      </c>
      <c r="H90" s="201">
        <v>1</v>
      </c>
      <c r="I90" s="202">
        <v>5886.4</v>
      </c>
      <c r="J90" s="203">
        <f>ROUND(I90*H90,2)</f>
        <v>5886.4</v>
      </c>
      <c r="K90" s="199" t="s">
        <v>21</v>
      </c>
      <c r="L90" s="55"/>
      <c r="M90" s="204" t="s">
        <v>21</v>
      </c>
      <c r="N90" s="210" t="s">
        <v>38</v>
      </c>
      <c r="O90" s="20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AR90" s="19" t="s">
        <v>185</v>
      </c>
      <c r="AT90" s="19" t="s">
        <v>198</v>
      </c>
      <c r="AU90" s="19" t="s">
        <v>76</v>
      </c>
      <c r="AY90" s="19" t="s">
        <v>186</v>
      </c>
      <c r="BE90" s="194">
        <f>IF(N90="základní",J90,0)</f>
        <v>5886.4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9" t="s">
        <v>74</v>
      </c>
      <c r="BK90" s="194">
        <f>ROUND(I90*H90,2)</f>
        <v>5886.4</v>
      </c>
      <c r="BL90" s="19" t="s">
        <v>185</v>
      </c>
      <c r="BM90" s="19" t="s">
        <v>208</v>
      </c>
    </row>
    <row r="91" spans="2:65" s="1" customFormat="1" ht="6.95" customHeight="1" x14ac:dyDescent="0.3">
      <c r="B91" s="50"/>
      <c r="C91" s="51"/>
      <c r="D91" s="51"/>
      <c r="E91" s="51"/>
      <c r="F91" s="51"/>
      <c r="G91" s="51"/>
      <c r="H91" s="51"/>
      <c r="I91" s="129"/>
      <c r="J91" s="51"/>
      <c r="K91" s="51"/>
      <c r="L91" s="55"/>
    </row>
  </sheetData>
  <sheetProtection password="CC35" sheet="1" objects="1" scenarios="1" formatCells="0" formatColumns="0" formatRows="0" sort="0" autoFilter="0"/>
  <autoFilter ref="C80:K9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tabSelected="1" view="pageBreakPreview" zoomScale="60" zoomScaleNormal="100" workbookViewId="0">
      <pane ySplit="1" topLeftCell="A44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80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401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107108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ROUND(SUM(BE81:BE91), 2)</f>
        <v>107108</v>
      </c>
      <c r="G30" s="36"/>
      <c r="H30" s="36"/>
      <c r="I30" s="124">
        <v>0.21</v>
      </c>
      <c r="J30" s="123">
        <f>ROUND(ROUND((SUM(BE81:BE91)), 2)*I30, 2)</f>
        <v>22492.68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ROUND(SUM(BF81:BF91), 2)</f>
        <v>0</v>
      </c>
      <c r="G31" s="36"/>
      <c r="H31" s="36"/>
      <c r="I31" s="124">
        <v>0.15</v>
      </c>
      <c r="J31" s="123">
        <f>ROUND(ROUND((SUM(BF81:BF91)),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ROUND(SUM(BG81:BG91),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ROUND(SUM(BH81:BH91),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ROUND(SUM(BI81:BI91),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129600.68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 - 03 - VRN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107108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107108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26100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J86</f>
        <v>8650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J88</f>
        <v>25350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J90</f>
        <v>47008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 - 03 - VRN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107108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107108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107108</v>
      </c>
      <c r="K82" s="166"/>
      <c r="L82" s="171"/>
      <c r="M82" s="172"/>
      <c r="N82" s="173"/>
      <c r="O82" s="173"/>
      <c r="P82" s="174">
        <f>P83+P86+P88+P90</f>
        <v>0</v>
      </c>
      <c r="Q82" s="173"/>
      <c r="R82" s="174">
        <f>R83+R86+R88+R90</f>
        <v>0</v>
      </c>
      <c r="S82" s="173"/>
      <c r="T82" s="175">
        <f>T83+T86+T88+T90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BK83+BK86+BK88+BK90</f>
        <v>107108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26100</v>
      </c>
      <c r="K83" s="166"/>
      <c r="L83" s="171"/>
      <c r="M83" s="172"/>
      <c r="N83" s="173"/>
      <c r="O83" s="173"/>
      <c r="P83" s="174">
        <f>SUM(P84:P85)</f>
        <v>0</v>
      </c>
      <c r="Q83" s="173"/>
      <c r="R83" s="174">
        <f>SUM(R84:R85)</f>
        <v>0</v>
      </c>
      <c r="S83" s="173"/>
      <c r="T83" s="175">
        <f>SUM(T84:T85)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SUM(BK84:BK85)</f>
        <v>26100</v>
      </c>
    </row>
    <row r="84" spans="2:65" s="1" customFormat="1" ht="22.5" customHeight="1" x14ac:dyDescent="0.3">
      <c r="B84" s="35"/>
      <c r="C84" s="197" t="s">
        <v>224</v>
      </c>
      <c r="D84" s="197" t="s">
        <v>198</v>
      </c>
      <c r="E84" s="198" t="s">
        <v>411</v>
      </c>
      <c r="F84" s="199" t="s">
        <v>412</v>
      </c>
      <c r="G84" s="200" t="s">
        <v>413</v>
      </c>
      <c r="H84" s="201">
        <v>1</v>
      </c>
      <c r="I84" s="202">
        <v>15650</v>
      </c>
      <c r="J84" s="203">
        <f>ROUND(I84*H84,2)</f>
        <v>15650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15650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15650</v>
      </c>
      <c r="BL84" s="19" t="s">
        <v>185</v>
      </c>
      <c r="BM84" s="19" t="s">
        <v>76</v>
      </c>
    </row>
    <row r="85" spans="2:65" s="1" customFormat="1" ht="22.5" customHeight="1" x14ac:dyDescent="0.3">
      <c r="B85" s="35"/>
      <c r="C85" s="197" t="s">
        <v>204</v>
      </c>
      <c r="D85" s="197" t="s">
        <v>198</v>
      </c>
      <c r="E85" s="198" t="s">
        <v>414</v>
      </c>
      <c r="F85" s="199" t="s">
        <v>415</v>
      </c>
      <c r="G85" s="200" t="s">
        <v>416</v>
      </c>
      <c r="H85" s="201">
        <v>1</v>
      </c>
      <c r="I85" s="202">
        <v>10450</v>
      </c>
      <c r="J85" s="203">
        <f>ROUND(I85*H85,2)</f>
        <v>10450</v>
      </c>
      <c r="K85" s="199" t="s">
        <v>21</v>
      </c>
      <c r="L85" s="55"/>
      <c r="M85" s="204" t="s">
        <v>21</v>
      </c>
      <c r="N85" s="205" t="s">
        <v>38</v>
      </c>
      <c r="O85" s="36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9" t="s">
        <v>185</v>
      </c>
      <c r="AT85" s="19" t="s">
        <v>198</v>
      </c>
      <c r="AU85" s="19" t="s">
        <v>76</v>
      </c>
      <c r="AY85" s="19" t="s">
        <v>186</v>
      </c>
      <c r="BE85" s="194">
        <f>IF(N85="základní",J85,0)</f>
        <v>10450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9" t="s">
        <v>74</v>
      </c>
      <c r="BK85" s="194">
        <f>ROUND(I85*H85,2)</f>
        <v>10450</v>
      </c>
      <c r="BL85" s="19" t="s">
        <v>185</v>
      </c>
      <c r="BM85" s="19" t="s">
        <v>185</v>
      </c>
    </row>
    <row r="86" spans="2:65" s="10" customFormat="1" ht="29.85" customHeight="1" x14ac:dyDescent="0.3">
      <c r="B86" s="165"/>
      <c r="C86" s="166"/>
      <c r="D86" s="179" t="s">
        <v>66</v>
      </c>
      <c r="E86" s="180" t="s">
        <v>417</v>
      </c>
      <c r="F86" s="180" t="s">
        <v>418</v>
      </c>
      <c r="G86" s="166"/>
      <c r="H86" s="166"/>
      <c r="I86" s="169"/>
      <c r="J86" s="181">
        <f>BK86</f>
        <v>8650</v>
      </c>
      <c r="K86" s="166"/>
      <c r="L86" s="171"/>
      <c r="M86" s="172"/>
      <c r="N86" s="173"/>
      <c r="O86" s="173"/>
      <c r="P86" s="174">
        <f>P87</f>
        <v>0</v>
      </c>
      <c r="Q86" s="173"/>
      <c r="R86" s="174">
        <f>R87</f>
        <v>0</v>
      </c>
      <c r="S86" s="173"/>
      <c r="T86" s="175">
        <f>T87</f>
        <v>0</v>
      </c>
      <c r="AR86" s="176" t="s">
        <v>224</v>
      </c>
      <c r="AT86" s="177" t="s">
        <v>66</v>
      </c>
      <c r="AU86" s="177" t="s">
        <v>74</v>
      </c>
      <c r="AY86" s="176" t="s">
        <v>186</v>
      </c>
      <c r="BK86" s="178">
        <f>BK87</f>
        <v>8650</v>
      </c>
    </row>
    <row r="87" spans="2:65" s="1" customFormat="1" ht="22.5" customHeight="1" x14ac:dyDescent="0.3">
      <c r="B87" s="35"/>
      <c r="C87" s="197" t="s">
        <v>74</v>
      </c>
      <c r="D87" s="197" t="s">
        <v>198</v>
      </c>
      <c r="E87" s="198" t="s">
        <v>419</v>
      </c>
      <c r="F87" s="199" t="s">
        <v>418</v>
      </c>
      <c r="G87" s="200" t="s">
        <v>193</v>
      </c>
      <c r="H87" s="201">
        <v>1</v>
      </c>
      <c r="I87" s="202">
        <v>8650</v>
      </c>
      <c r="J87" s="203">
        <f>ROUND(I87*H87,2)</f>
        <v>8650</v>
      </c>
      <c r="K87" s="199" t="s">
        <v>21</v>
      </c>
      <c r="L87" s="55"/>
      <c r="M87" s="204" t="s">
        <v>21</v>
      </c>
      <c r="N87" s="205" t="s">
        <v>38</v>
      </c>
      <c r="O87" s="36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19" t="s">
        <v>185</v>
      </c>
      <c r="AT87" s="19" t="s">
        <v>198</v>
      </c>
      <c r="AU87" s="19" t="s">
        <v>76</v>
      </c>
      <c r="AY87" s="19" t="s">
        <v>186</v>
      </c>
      <c r="BE87" s="194">
        <f>IF(N87="základní",J87,0)</f>
        <v>8650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9" t="s">
        <v>74</v>
      </c>
      <c r="BK87" s="194">
        <f>ROUND(I87*H87,2)</f>
        <v>8650</v>
      </c>
      <c r="BL87" s="19" t="s">
        <v>185</v>
      </c>
      <c r="BM87" s="19" t="s">
        <v>204</v>
      </c>
    </row>
    <row r="88" spans="2:65" s="10" customFormat="1" ht="29.85" customHeight="1" x14ac:dyDescent="0.3">
      <c r="B88" s="165"/>
      <c r="C88" s="166"/>
      <c r="D88" s="179" t="s">
        <v>66</v>
      </c>
      <c r="E88" s="180" t="s">
        <v>420</v>
      </c>
      <c r="F88" s="180" t="s">
        <v>421</v>
      </c>
      <c r="G88" s="166"/>
      <c r="H88" s="166"/>
      <c r="I88" s="169"/>
      <c r="J88" s="181">
        <f>BK88</f>
        <v>25350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224</v>
      </c>
      <c r="AT88" s="177" t="s">
        <v>66</v>
      </c>
      <c r="AU88" s="177" t="s">
        <v>74</v>
      </c>
      <c r="AY88" s="176" t="s">
        <v>186</v>
      </c>
      <c r="BK88" s="178">
        <f>BK89</f>
        <v>25350</v>
      </c>
    </row>
    <row r="89" spans="2:65" s="1" customFormat="1" ht="22.5" customHeight="1" x14ac:dyDescent="0.3">
      <c r="B89" s="35"/>
      <c r="C89" s="197" t="s">
        <v>76</v>
      </c>
      <c r="D89" s="197" t="s">
        <v>198</v>
      </c>
      <c r="E89" s="198" t="s">
        <v>422</v>
      </c>
      <c r="F89" s="199" t="s">
        <v>423</v>
      </c>
      <c r="G89" s="200" t="s">
        <v>424</v>
      </c>
      <c r="H89" s="201">
        <v>1</v>
      </c>
      <c r="I89" s="202">
        <v>25350</v>
      </c>
      <c r="J89" s="203">
        <f>ROUND(I89*H89,2)</f>
        <v>25350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19" t="s">
        <v>185</v>
      </c>
      <c r="AT89" s="19" t="s">
        <v>198</v>
      </c>
      <c r="AU89" s="19" t="s">
        <v>76</v>
      </c>
      <c r="AY89" s="19" t="s">
        <v>186</v>
      </c>
      <c r="BE89" s="194">
        <f>IF(N89="základní",J89,0)</f>
        <v>25350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9" t="s">
        <v>74</v>
      </c>
      <c r="BK89" s="194">
        <f>ROUND(I89*H89,2)</f>
        <v>25350</v>
      </c>
      <c r="BL89" s="19" t="s">
        <v>185</v>
      </c>
      <c r="BM89" s="19" t="s">
        <v>208</v>
      </c>
    </row>
    <row r="90" spans="2:65" s="10" customFormat="1" ht="29.85" customHeight="1" x14ac:dyDescent="0.3">
      <c r="B90" s="165"/>
      <c r="C90" s="166"/>
      <c r="D90" s="179" t="s">
        <v>66</v>
      </c>
      <c r="E90" s="180" t="s">
        <v>425</v>
      </c>
      <c r="F90" s="180" t="s">
        <v>426</v>
      </c>
      <c r="G90" s="166"/>
      <c r="H90" s="166"/>
      <c r="I90" s="169"/>
      <c r="J90" s="181">
        <f>BK90</f>
        <v>47008</v>
      </c>
      <c r="K90" s="166"/>
      <c r="L90" s="171"/>
      <c r="M90" s="172"/>
      <c r="N90" s="173"/>
      <c r="O90" s="173"/>
      <c r="P90" s="174">
        <f>P91</f>
        <v>0</v>
      </c>
      <c r="Q90" s="173"/>
      <c r="R90" s="174">
        <f>R91</f>
        <v>0</v>
      </c>
      <c r="S90" s="173"/>
      <c r="T90" s="175">
        <f>T91</f>
        <v>0</v>
      </c>
      <c r="AR90" s="176" t="s">
        <v>224</v>
      </c>
      <c r="AT90" s="177" t="s">
        <v>66</v>
      </c>
      <c r="AU90" s="177" t="s">
        <v>74</v>
      </c>
      <c r="AY90" s="176" t="s">
        <v>186</v>
      </c>
      <c r="BK90" s="178">
        <f>BK91</f>
        <v>47008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427</v>
      </c>
      <c r="F91" s="199" t="s">
        <v>428</v>
      </c>
      <c r="G91" s="200" t="s">
        <v>424</v>
      </c>
      <c r="H91" s="201">
        <v>1</v>
      </c>
      <c r="I91" s="202">
        <v>47008</v>
      </c>
      <c r="J91" s="203">
        <f>ROUND(I91*H91,2)</f>
        <v>47008</v>
      </c>
      <c r="K91" s="199" t="s">
        <v>21</v>
      </c>
      <c r="L91" s="55"/>
      <c r="M91" s="204" t="s">
        <v>21</v>
      </c>
      <c r="N91" s="210" t="s">
        <v>38</v>
      </c>
      <c r="O91" s="207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19" t="s">
        <v>185</v>
      </c>
      <c r="AT91" s="19" t="s">
        <v>198</v>
      </c>
      <c r="AU91" s="19" t="s">
        <v>76</v>
      </c>
      <c r="AY91" s="19" t="s">
        <v>186</v>
      </c>
      <c r="BE91" s="194">
        <f>IF(N91="základní",J91,0)</f>
        <v>47008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9" t="s">
        <v>74</v>
      </c>
      <c r="BK91" s="194">
        <f>ROUND(I91*H91,2)</f>
        <v>47008</v>
      </c>
      <c r="BL91" s="19" t="s">
        <v>185</v>
      </c>
      <c r="BM91" s="19" t="s">
        <v>212</v>
      </c>
    </row>
    <row r="92" spans="2:65" s="1" customFormat="1" ht="6.95" customHeight="1" x14ac:dyDescent="0.3">
      <c r="B92" s="50"/>
      <c r="C92" s="51"/>
      <c r="D92" s="51"/>
      <c r="E92" s="51"/>
      <c r="F92" s="51"/>
      <c r="G92" s="51"/>
      <c r="H92" s="51"/>
      <c r="I92" s="129"/>
      <c r="J92" s="51"/>
      <c r="K92" s="51"/>
      <c r="L92" s="55"/>
    </row>
  </sheetData>
  <sheetProtection password="CC35" sheet="1" objects="1" scenarios="1" formatCells="0" formatColumns="0" formatRows="0" sort="0" autoFilter="0"/>
  <autoFilter ref="C80:K91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82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429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ROUND(J79,2)</f>
        <v>1290411.74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ROUND(SUM(BE79:BE138), 2)</f>
        <v>1290411.74</v>
      </c>
      <c r="G30" s="36"/>
      <c r="H30" s="36"/>
      <c r="I30" s="124">
        <v>0.21</v>
      </c>
      <c r="J30" s="123">
        <f>ROUND(ROUND((SUM(BE79:BE138)), 2)*I30, 2)</f>
        <v>270986.46999999997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ROUND(SUM(BF79:BF138), 2)</f>
        <v>0</v>
      </c>
      <c r="G31" s="36"/>
      <c r="H31" s="36"/>
      <c r="I31" s="124">
        <v>0.15</v>
      </c>
      <c r="J31" s="123">
        <f>ROUND(ROUND((SUM(BF79:BF138)),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ROUND(SUM(BG79:BG138),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ROUND(SUM(BH79:BH138),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ROUND(SUM(BI79:BI138),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1561398.21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sborníku_01 - 01 - Dle sborníku_01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J79</f>
        <v>1290411.7400000002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166</v>
      </c>
      <c r="E57" s="141"/>
      <c r="F57" s="141"/>
      <c r="G57" s="141"/>
      <c r="H57" s="141"/>
      <c r="I57" s="142"/>
      <c r="J57" s="143">
        <f>J80</f>
        <v>71385.600000000006</v>
      </c>
      <c r="K57" s="144"/>
    </row>
    <row r="58" spans="2:47" s="8" customFormat="1" ht="19.899999999999999" customHeight="1" x14ac:dyDescent="0.3">
      <c r="B58" s="145"/>
      <c r="C58" s="146"/>
      <c r="D58" s="147" t="s">
        <v>167</v>
      </c>
      <c r="E58" s="148"/>
      <c r="F58" s="148"/>
      <c r="G58" s="148"/>
      <c r="H58" s="148"/>
      <c r="I58" s="149"/>
      <c r="J58" s="150">
        <f>J81</f>
        <v>71385.600000000006</v>
      </c>
      <c r="K58" s="151"/>
    </row>
    <row r="59" spans="2:47" s="7" customFormat="1" ht="24.95" customHeight="1" x14ac:dyDescent="0.3">
      <c r="B59" s="138"/>
      <c r="C59" s="139"/>
      <c r="D59" s="140" t="s">
        <v>168</v>
      </c>
      <c r="E59" s="141"/>
      <c r="F59" s="141"/>
      <c r="G59" s="141"/>
      <c r="H59" s="141"/>
      <c r="I59" s="142"/>
      <c r="J59" s="143">
        <f>J83</f>
        <v>1219026.1400000001</v>
      </c>
      <c r="K59" s="144"/>
    </row>
    <row r="60" spans="2:47" s="1" customFormat="1" ht="21.75" customHeight="1" x14ac:dyDescent="0.3">
      <c r="B60" s="35"/>
      <c r="C60" s="36"/>
      <c r="D60" s="36"/>
      <c r="E60" s="36"/>
      <c r="F60" s="36"/>
      <c r="G60" s="36"/>
      <c r="H60" s="36"/>
      <c r="I60" s="111"/>
      <c r="J60" s="36"/>
      <c r="K60" s="39"/>
    </row>
    <row r="61" spans="2:47" s="1" customFormat="1" ht="6.95" customHeight="1" x14ac:dyDescent="0.3">
      <c r="B61" s="50"/>
      <c r="C61" s="51"/>
      <c r="D61" s="51"/>
      <c r="E61" s="51"/>
      <c r="F61" s="51"/>
      <c r="G61" s="51"/>
      <c r="H61" s="51"/>
      <c r="I61" s="129"/>
      <c r="J61" s="51"/>
      <c r="K61" s="52"/>
    </row>
    <row r="65" spans="2:63" s="1" customFormat="1" ht="6.95" customHeight="1" x14ac:dyDescent="0.3">
      <c r="B65" s="53"/>
      <c r="C65" s="54"/>
      <c r="D65" s="54"/>
      <c r="E65" s="54"/>
      <c r="F65" s="54"/>
      <c r="G65" s="54"/>
      <c r="H65" s="54"/>
      <c r="I65" s="132"/>
      <c r="J65" s="54"/>
      <c r="K65" s="54"/>
      <c r="L65" s="55"/>
    </row>
    <row r="66" spans="2:63" s="1" customFormat="1" ht="36.950000000000003" customHeight="1" x14ac:dyDescent="0.3">
      <c r="B66" s="35"/>
      <c r="C66" s="56" t="s">
        <v>169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3" s="1" customFormat="1" ht="6.95" customHeight="1" x14ac:dyDescent="0.3">
      <c r="B67" s="35"/>
      <c r="C67" s="57"/>
      <c r="D67" s="57"/>
      <c r="E67" s="57"/>
      <c r="F67" s="57"/>
      <c r="G67" s="57"/>
      <c r="H67" s="57"/>
      <c r="I67" s="152"/>
      <c r="J67" s="57"/>
      <c r="K67" s="57"/>
      <c r="L67" s="55"/>
    </row>
    <row r="68" spans="2:63" s="1" customFormat="1" ht="14.45" customHeight="1" x14ac:dyDescent="0.3">
      <c r="B68" s="35"/>
      <c r="C68" s="59" t="s">
        <v>18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3" s="1" customFormat="1" ht="22.5" customHeight="1" x14ac:dyDescent="0.3">
      <c r="B69" s="35"/>
      <c r="C69" s="57"/>
      <c r="D69" s="57"/>
      <c r="E69" s="280" t="str">
        <f>E7</f>
        <v>Oprava měničů v obvodu SSZT Jihlava</v>
      </c>
      <c r="F69" s="281"/>
      <c r="G69" s="281"/>
      <c r="H69" s="281"/>
      <c r="I69" s="152"/>
      <c r="J69" s="57"/>
      <c r="K69" s="57"/>
      <c r="L69" s="55"/>
    </row>
    <row r="70" spans="2:63" s="1" customFormat="1" ht="14.45" customHeight="1" x14ac:dyDescent="0.3">
      <c r="B70" s="35"/>
      <c r="C70" s="59" t="s">
        <v>159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63" s="1" customFormat="1" ht="23.25" customHeight="1" x14ac:dyDescent="0.3">
      <c r="B71" s="35"/>
      <c r="C71" s="57"/>
      <c r="D71" s="57"/>
      <c r="E71" s="266" t="str">
        <f>E9</f>
        <v>01 - Dle sborníku_01 - 01 - Dle sborníku_01</v>
      </c>
      <c r="F71" s="282"/>
      <c r="G71" s="282"/>
      <c r="H71" s="282"/>
      <c r="I71" s="152"/>
      <c r="J71" s="57"/>
      <c r="K71" s="57"/>
      <c r="L71" s="55"/>
    </row>
    <row r="72" spans="2:63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3" s="1" customFormat="1" ht="18" customHeight="1" x14ac:dyDescent="0.3">
      <c r="B73" s="35"/>
      <c r="C73" s="59" t="s">
        <v>23</v>
      </c>
      <c r="D73" s="57"/>
      <c r="E73" s="57"/>
      <c r="F73" s="153" t="str">
        <f>F12</f>
        <v xml:space="preserve"> </v>
      </c>
      <c r="G73" s="57"/>
      <c r="H73" s="57"/>
      <c r="I73" s="154" t="s">
        <v>25</v>
      </c>
      <c r="J73" s="67">
        <f>IF(J12="","",J12)</f>
        <v>42948</v>
      </c>
      <c r="K73" s="57"/>
      <c r="L73" s="55"/>
    </row>
    <row r="74" spans="2:63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63" s="1" customFormat="1" ht="15" x14ac:dyDescent="0.3">
      <c r="B75" s="35"/>
      <c r="C75" s="59" t="s">
        <v>26</v>
      </c>
      <c r="D75" s="57"/>
      <c r="E75" s="57"/>
      <c r="F75" s="153" t="str">
        <f>E15</f>
        <v xml:space="preserve"> </v>
      </c>
      <c r="G75" s="57"/>
      <c r="H75" s="57"/>
      <c r="I75" s="154" t="s">
        <v>30</v>
      </c>
      <c r="J75" s="153" t="str">
        <f>E21</f>
        <v xml:space="preserve"> </v>
      </c>
      <c r="K75" s="57"/>
      <c r="L75" s="55"/>
    </row>
    <row r="76" spans="2:63" s="1" customFormat="1" ht="14.45" customHeight="1" x14ac:dyDescent="0.3">
      <c r="B76" s="35"/>
      <c r="C76" s="59" t="s">
        <v>29</v>
      </c>
      <c r="D76" s="57"/>
      <c r="E76" s="57"/>
      <c r="F76" s="153" t="str">
        <f>IF(E18="","",E18)</f>
        <v>AK signal Brno a.s.</v>
      </c>
      <c r="G76" s="57"/>
      <c r="H76" s="57"/>
      <c r="I76" s="152"/>
      <c r="J76" s="57"/>
      <c r="K76" s="57"/>
      <c r="L76" s="55"/>
    </row>
    <row r="77" spans="2:63" s="1" customFormat="1" ht="10.35" customHeight="1" x14ac:dyDescent="0.3">
      <c r="B77" s="35"/>
      <c r="C77" s="57"/>
      <c r="D77" s="57"/>
      <c r="E77" s="57"/>
      <c r="F77" s="57"/>
      <c r="G77" s="57"/>
      <c r="H77" s="57"/>
      <c r="I77" s="152"/>
      <c r="J77" s="57"/>
      <c r="K77" s="57"/>
      <c r="L77" s="55"/>
    </row>
    <row r="78" spans="2:63" s="9" customFormat="1" ht="29.25" customHeight="1" x14ac:dyDescent="0.3">
      <c r="B78" s="155"/>
      <c r="C78" s="156" t="s">
        <v>170</v>
      </c>
      <c r="D78" s="157" t="s">
        <v>52</v>
      </c>
      <c r="E78" s="157" t="s">
        <v>48</v>
      </c>
      <c r="F78" s="157" t="s">
        <v>171</v>
      </c>
      <c r="G78" s="157" t="s">
        <v>172</v>
      </c>
      <c r="H78" s="157" t="s">
        <v>173</v>
      </c>
      <c r="I78" s="158" t="s">
        <v>174</v>
      </c>
      <c r="J78" s="157" t="s">
        <v>163</v>
      </c>
      <c r="K78" s="159" t="s">
        <v>175</v>
      </c>
      <c r="L78" s="160"/>
      <c r="M78" s="74" t="s">
        <v>176</v>
      </c>
      <c r="N78" s="75" t="s">
        <v>37</v>
      </c>
      <c r="O78" s="75" t="s">
        <v>177</v>
      </c>
      <c r="P78" s="75" t="s">
        <v>178</v>
      </c>
      <c r="Q78" s="75" t="s">
        <v>179</v>
      </c>
      <c r="R78" s="75" t="s">
        <v>180</v>
      </c>
      <c r="S78" s="75" t="s">
        <v>181</v>
      </c>
      <c r="T78" s="76" t="s">
        <v>182</v>
      </c>
    </row>
    <row r="79" spans="2:63" s="1" customFormat="1" ht="29.25" customHeight="1" x14ac:dyDescent="0.35">
      <c r="B79" s="35"/>
      <c r="C79" s="80" t="s">
        <v>164</v>
      </c>
      <c r="D79" s="57"/>
      <c r="E79" s="57"/>
      <c r="F79" s="57"/>
      <c r="G79" s="57"/>
      <c r="H79" s="57"/>
      <c r="I79" s="152"/>
      <c r="J79" s="161">
        <f>BK79</f>
        <v>1290411.7400000002</v>
      </c>
      <c r="K79" s="57"/>
      <c r="L79" s="55"/>
      <c r="M79" s="77"/>
      <c r="N79" s="78"/>
      <c r="O79" s="78"/>
      <c r="P79" s="162">
        <f>P80+P83</f>
        <v>0</v>
      </c>
      <c r="Q79" s="78"/>
      <c r="R79" s="162">
        <f>R80+R83</f>
        <v>0</v>
      </c>
      <c r="S79" s="78"/>
      <c r="T79" s="163">
        <f>T80+T83</f>
        <v>0</v>
      </c>
      <c r="AT79" s="19" t="s">
        <v>66</v>
      </c>
      <c r="AU79" s="19" t="s">
        <v>165</v>
      </c>
      <c r="BK79" s="164">
        <f>BK80+BK83</f>
        <v>1290411.7400000002</v>
      </c>
    </row>
    <row r="80" spans="2:63" s="10" customFormat="1" ht="37.35" customHeight="1" x14ac:dyDescent="0.35">
      <c r="B80" s="165"/>
      <c r="C80" s="166"/>
      <c r="D80" s="167" t="s">
        <v>66</v>
      </c>
      <c r="E80" s="168" t="s">
        <v>183</v>
      </c>
      <c r="F80" s="168" t="s">
        <v>184</v>
      </c>
      <c r="G80" s="166"/>
      <c r="H80" s="166"/>
      <c r="I80" s="169"/>
      <c r="J80" s="170">
        <f>BK80</f>
        <v>71385.600000000006</v>
      </c>
      <c r="K80" s="166"/>
      <c r="L80" s="171"/>
      <c r="M80" s="172"/>
      <c r="N80" s="173"/>
      <c r="O80" s="173"/>
      <c r="P80" s="174">
        <f>P81</f>
        <v>0</v>
      </c>
      <c r="Q80" s="173"/>
      <c r="R80" s="174">
        <f>R81</f>
        <v>0</v>
      </c>
      <c r="S80" s="173"/>
      <c r="T80" s="175">
        <f>T81</f>
        <v>0</v>
      </c>
      <c r="AR80" s="176" t="s">
        <v>185</v>
      </c>
      <c r="AT80" s="177" t="s">
        <v>66</v>
      </c>
      <c r="AU80" s="177" t="s">
        <v>67</v>
      </c>
      <c r="AY80" s="176" t="s">
        <v>186</v>
      </c>
      <c r="BK80" s="178">
        <f>BK81</f>
        <v>71385.600000000006</v>
      </c>
    </row>
    <row r="81" spans="2:65" s="10" customFormat="1" ht="19.899999999999999" customHeight="1" x14ac:dyDescent="0.3">
      <c r="B81" s="165"/>
      <c r="C81" s="166"/>
      <c r="D81" s="179" t="s">
        <v>66</v>
      </c>
      <c r="E81" s="180" t="s">
        <v>187</v>
      </c>
      <c r="F81" s="180" t="s">
        <v>188</v>
      </c>
      <c r="G81" s="166"/>
      <c r="H81" s="166"/>
      <c r="I81" s="169"/>
      <c r="J81" s="181">
        <f>BK81</f>
        <v>71385.600000000006</v>
      </c>
      <c r="K81" s="166"/>
      <c r="L81" s="171"/>
      <c r="M81" s="172"/>
      <c r="N81" s="173"/>
      <c r="O81" s="173"/>
      <c r="P81" s="174">
        <f>P82</f>
        <v>0</v>
      </c>
      <c r="Q81" s="173"/>
      <c r="R81" s="174">
        <f>R82</f>
        <v>0</v>
      </c>
      <c r="S81" s="173"/>
      <c r="T81" s="175">
        <f>T82</f>
        <v>0</v>
      </c>
      <c r="AR81" s="176" t="s">
        <v>185</v>
      </c>
      <c r="AT81" s="177" t="s">
        <v>66</v>
      </c>
      <c r="AU81" s="177" t="s">
        <v>74</v>
      </c>
      <c r="AY81" s="176" t="s">
        <v>186</v>
      </c>
      <c r="BK81" s="178">
        <f>BK82</f>
        <v>71385.600000000006</v>
      </c>
    </row>
    <row r="82" spans="2:65" s="1" customFormat="1" ht="22.5" customHeight="1" x14ac:dyDescent="0.3">
      <c r="B82" s="35"/>
      <c r="C82" s="182" t="s">
        <v>189</v>
      </c>
      <c r="D82" s="182" t="s">
        <v>190</v>
      </c>
      <c r="E82" s="183" t="s">
        <v>191</v>
      </c>
      <c r="F82" s="184" t="s">
        <v>192</v>
      </c>
      <c r="G82" s="185" t="s">
        <v>193</v>
      </c>
      <c r="H82" s="186">
        <v>8</v>
      </c>
      <c r="I82" s="187">
        <v>8923.2000000000007</v>
      </c>
      <c r="J82" s="188">
        <f>ROUND(I82*H82,2)</f>
        <v>71385.600000000006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AR82" s="19" t="s">
        <v>194</v>
      </c>
      <c r="AT82" s="19" t="s">
        <v>190</v>
      </c>
      <c r="AU82" s="19" t="s">
        <v>76</v>
      </c>
      <c r="AY82" s="19" t="s">
        <v>186</v>
      </c>
      <c r="BE82" s="194">
        <f>IF(N82="základní",J82,0)</f>
        <v>71385.600000000006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71385.600000000006</v>
      </c>
      <c r="BL82" s="19" t="s">
        <v>194</v>
      </c>
      <c r="BM82" s="19" t="s">
        <v>76</v>
      </c>
    </row>
    <row r="83" spans="2:65" s="10" customFormat="1" ht="37.35" customHeight="1" x14ac:dyDescent="0.35">
      <c r="B83" s="165"/>
      <c r="C83" s="166"/>
      <c r="D83" s="179" t="s">
        <v>66</v>
      </c>
      <c r="E83" s="195" t="s">
        <v>195</v>
      </c>
      <c r="F83" s="195" t="s">
        <v>196</v>
      </c>
      <c r="G83" s="166"/>
      <c r="H83" s="166"/>
      <c r="I83" s="169"/>
      <c r="J83" s="196">
        <f>BK83</f>
        <v>1219026.1400000001</v>
      </c>
      <c r="K83" s="166"/>
      <c r="L83" s="171"/>
      <c r="M83" s="172"/>
      <c r="N83" s="173"/>
      <c r="O83" s="173"/>
      <c r="P83" s="174">
        <f>SUM(P84:P138)</f>
        <v>0</v>
      </c>
      <c r="Q83" s="173"/>
      <c r="R83" s="174">
        <f>SUM(R84:R138)</f>
        <v>0</v>
      </c>
      <c r="S83" s="173"/>
      <c r="T83" s="175">
        <f>SUM(T84:T138)</f>
        <v>0</v>
      </c>
      <c r="AR83" s="176" t="s">
        <v>185</v>
      </c>
      <c r="AT83" s="177" t="s">
        <v>66</v>
      </c>
      <c r="AU83" s="177" t="s">
        <v>67</v>
      </c>
      <c r="AY83" s="176" t="s">
        <v>186</v>
      </c>
      <c r="BK83" s="178">
        <f>SUM(BK84:BK138)</f>
        <v>1219026.1400000001</v>
      </c>
    </row>
    <row r="84" spans="2:65" s="1" customFormat="1" ht="31.5" customHeight="1" x14ac:dyDescent="0.3">
      <c r="B84" s="35"/>
      <c r="C84" s="197" t="s">
        <v>197</v>
      </c>
      <c r="D84" s="197" t="s">
        <v>198</v>
      </c>
      <c r="E84" s="198" t="s">
        <v>199</v>
      </c>
      <c r="F84" s="199" t="s">
        <v>200</v>
      </c>
      <c r="G84" s="200" t="s">
        <v>193</v>
      </c>
      <c r="H84" s="201">
        <v>1</v>
      </c>
      <c r="I84" s="202">
        <v>14456</v>
      </c>
      <c r="J84" s="203">
        <f t="shared" ref="J84:J115" si="0">ROUND(I84*H84,2)</f>
        <v>14456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 t="shared" ref="P84:P115" si="1">O84*H84</f>
        <v>0</v>
      </c>
      <c r="Q84" s="192">
        <v>0</v>
      </c>
      <c r="R84" s="192">
        <f t="shared" ref="R84:R115" si="2">Q84*H84</f>
        <v>0</v>
      </c>
      <c r="S84" s="192">
        <v>0</v>
      </c>
      <c r="T84" s="193">
        <f t="shared" ref="T84:T115" si="3">S84*H84</f>
        <v>0</v>
      </c>
      <c r="AR84" s="19" t="s">
        <v>194</v>
      </c>
      <c r="AT84" s="19" t="s">
        <v>198</v>
      </c>
      <c r="AU84" s="19" t="s">
        <v>74</v>
      </c>
      <c r="AY84" s="19" t="s">
        <v>186</v>
      </c>
      <c r="BE84" s="194">
        <f t="shared" ref="BE84:BE115" si="4">IF(N84="základní",J84,0)</f>
        <v>14456</v>
      </c>
      <c r="BF84" s="194">
        <f t="shared" ref="BF84:BF115" si="5">IF(N84="snížená",J84,0)</f>
        <v>0</v>
      </c>
      <c r="BG84" s="194">
        <f t="shared" ref="BG84:BG115" si="6">IF(N84="zákl. přenesená",J84,0)</f>
        <v>0</v>
      </c>
      <c r="BH84" s="194">
        <f t="shared" ref="BH84:BH115" si="7">IF(N84="sníž. přenesená",J84,0)</f>
        <v>0</v>
      </c>
      <c r="BI84" s="194">
        <f t="shared" ref="BI84:BI115" si="8">IF(N84="nulová",J84,0)</f>
        <v>0</v>
      </c>
      <c r="BJ84" s="19" t="s">
        <v>74</v>
      </c>
      <c r="BK84" s="194">
        <f t="shared" ref="BK84:BK115" si="9">ROUND(I84*H84,2)</f>
        <v>14456</v>
      </c>
      <c r="BL84" s="19" t="s">
        <v>194</v>
      </c>
      <c r="BM84" s="19" t="s">
        <v>185</v>
      </c>
    </row>
    <row r="85" spans="2:65" s="1" customFormat="1" ht="31.5" customHeight="1" x14ac:dyDescent="0.3">
      <c r="B85" s="35"/>
      <c r="C85" s="197" t="s">
        <v>201</v>
      </c>
      <c r="D85" s="197" t="s">
        <v>198</v>
      </c>
      <c r="E85" s="198" t="s">
        <v>202</v>
      </c>
      <c r="F85" s="199" t="s">
        <v>203</v>
      </c>
      <c r="G85" s="200" t="s">
        <v>193</v>
      </c>
      <c r="H85" s="201">
        <v>1</v>
      </c>
      <c r="I85" s="202">
        <v>6021.6</v>
      </c>
      <c r="J85" s="203">
        <f t="shared" si="0"/>
        <v>6021.6</v>
      </c>
      <c r="K85" s="199" t="s">
        <v>21</v>
      </c>
      <c r="L85" s="55"/>
      <c r="M85" s="204" t="s">
        <v>21</v>
      </c>
      <c r="N85" s="205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198</v>
      </c>
      <c r="AU85" s="19" t="s">
        <v>74</v>
      </c>
      <c r="AY85" s="19" t="s">
        <v>186</v>
      </c>
      <c r="BE85" s="194">
        <f t="shared" si="4"/>
        <v>6021.6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6021.6</v>
      </c>
      <c r="BL85" s="19" t="s">
        <v>194</v>
      </c>
      <c r="BM85" s="19" t="s">
        <v>204</v>
      </c>
    </row>
    <row r="86" spans="2:65" s="1" customFormat="1" ht="22.5" customHeight="1" x14ac:dyDescent="0.3">
      <c r="B86" s="35"/>
      <c r="C86" s="197" t="s">
        <v>76</v>
      </c>
      <c r="D86" s="197" t="s">
        <v>198</v>
      </c>
      <c r="E86" s="198" t="s">
        <v>205</v>
      </c>
      <c r="F86" s="199" t="s">
        <v>206</v>
      </c>
      <c r="G86" s="200" t="s">
        <v>207</v>
      </c>
      <c r="H86" s="201">
        <v>45</v>
      </c>
      <c r="I86" s="202">
        <v>698.88</v>
      </c>
      <c r="J86" s="203">
        <f t="shared" si="0"/>
        <v>31449.599999999999</v>
      </c>
      <c r="K86" s="199" t="s">
        <v>21</v>
      </c>
      <c r="L86" s="55"/>
      <c r="M86" s="204" t="s">
        <v>21</v>
      </c>
      <c r="N86" s="205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198</v>
      </c>
      <c r="AU86" s="19" t="s">
        <v>74</v>
      </c>
      <c r="AY86" s="19" t="s">
        <v>186</v>
      </c>
      <c r="BE86" s="194">
        <f t="shared" si="4"/>
        <v>31449.599999999999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31449.599999999999</v>
      </c>
      <c r="BL86" s="19" t="s">
        <v>194</v>
      </c>
      <c r="BM86" s="19" t="s">
        <v>208</v>
      </c>
    </row>
    <row r="87" spans="2:65" s="1" customFormat="1" ht="22.5" customHeight="1" x14ac:dyDescent="0.3">
      <c r="B87" s="35"/>
      <c r="C87" s="197" t="s">
        <v>209</v>
      </c>
      <c r="D87" s="197" t="s">
        <v>198</v>
      </c>
      <c r="E87" s="198" t="s">
        <v>210</v>
      </c>
      <c r="F87" s="199" t="s">
        <v>211</v>
      </c>
      <c r="G87" s="200" t="s">
        <v>207</v>
      </c>
      <c r="H87" s="201">
        <v>18</v>
      </c>
      <c r="I87" s="202">
        <v>925.6</v>
      </c>
      <c r="J87" s="203">
        <f t="shared" si="0"/>
        <v>16660.8</v>
      </c>
      <c r="K87" s="199" t="s">
        <v>21</v>
      </c>
      <c r="L87" s="55"/>
      <c r="M87" s="204" t="s">
        <v>21</v>
      </c>
      <c r="N87" s="205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198</v>
      </c>
      <c r="AU87" s="19" t="s">
        <v>74</v>
      </c>
      <c r="AY87" s="19" t="s">
        <v>186</v>
      </c>
      <c r="BE87" s="194">
        <f t="shared" si="4"/>
        <v>16660.8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16660.8</v>
      </c>
      <c r="BL87" s="19" t="s">
        <v>194</v>
      </c>
      <c r="BM87" s="19" t="s">
        <v>212</v>
      </c>
    </row>
    <row r="88" spans="2:65" s="1" customFormat="1" ht="22.5" customHeight="1" x14ac:dyDescent="0.3">
      <c r="B88" s="35"/>
      <c r="C88" s="197" t="s">
        <v>213</v>
      </c>
      <c r="D88" s="197" t="s">
        <v>198</v>
      </c>
      <c r="E88" s="198" t="s">
        <v>214</v>
      </c>
      <c r="F88" s="199" t="s">
        <v>215</v>
      </c>
      <c r="G88" s="200" t="s">
        <v>193</v>
      </c>
      <c r="H88" s="201">
        <v>8</v>
      </c>
      <c r="I88" s="202">
        <v>1331.2</v>
      </c>
      <c r="J88" s="203">
        <f t="shared" si="0"/>
        <v>10649.6</v>
      </c>
      <c r="K88" s="199" t="s">
        <v>21</v>
      </c>
      <c r="L88" s="55"/>
      <c r="M88" s="204" t="s">
        <v>21</v>
      </c>
      <c r="N88" s="205" t="s">
        <v>38</v>
      </c>
      <c r="O88" s="36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19" t="s">
        <v>194</v>
      </c>
      <c r="AT88" s="19" t="s">
        <v>198</v>
      </c>
      <c r="AU88" s="19" t="s">
        <v>74</v>
      </c>
      <c r="AY88" s="19" t="s">
        <v>186</v>
      </c>
      <c r="BE88" s="194">
        <f t="shared" si="4"/>
        <v>10649.6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19" t="s">
        <v>74</v>
      </c>
      <c r="BK88" s="194">
        <f t="shared" si="9"/>
        <v>10649.6</v>
      </c>
      <c r="BL88" s="19" t="s">
        <v>194</v>
      </c>
      <c r="BM88" s="19" t="s">
        <v>216</v>
      </c>
    </row>
    <row r="89" spans="2:65" s="1" customFormat="1" ht="22.5" customHeight="1" x14ac:dyDescent="0.3">
      <c r="B89" s="35"/>
      <c r="C89" s="197" t="s">
        <v>217</v>
      </c>
      <c r="D89" s="197" t="s">
        <v>198</v>
      </c>
      <c r="E89" s="198" t="s">
        <v>218</v>
      </c>
      <c r="F89" s="199" t="s">
        <v>219</v>
      </c>
      <c r="G89" s="200" t="s">
        <v>193</v>
      </c>
      <c r="H89" s="201">
        <v>8</v>
      </c>
      <c r="I89" s="202">
        <v>533.52</v>
      </c>
      <c r="J89" s="203">
        <f t="shared" si="0"/>
        <v>4268.16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si="4"/>
        <v>4268.16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19" t="s">
        <v>74</v>
      </c>
      <c r="BK89" s="194">
        <f t="shared" si="9"/>
        <v>4268.16</v>
      </c>
      <c r="BL89" s="19" t="s">
        <v>194</v>
      </c>
      <c r="BM89" s="19" t="s">
        <v>220</v>
      </c>
    </row>
    <row r="90" spans="2:65" s="1" customFormat="1" ht="22.5" customHeight="1" x14ac:dyDescent="0.3">
      <c r="B90" s="35"/>
      <c r="C90" s="197" t="s">
        <v>185</v>
      </c>
      <c r="D90" s="197" t="s">
        <v>198</v>
      </c>
      <c r="E90" s="198" t="s">
        <v>221</v>
      </c>
      <c r="F90" s="199" t="s">
        <v>222</v>
      </c>
      <c r="G90" s="200" t="s">
        <v>193</v>
      </c>
      <c r="H90" s="201">
        <v>1</v>
      </c>
      <c r="I90" s="202">
        <v>974.48</v>
      </c>
      <c r="J90" s="203">
        <f t="shared" si="0"/>
        <v>974.48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4"/>
        <v>974.48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19" t="s">
        <v>74</v>
      </c>
      <c r="BK90" s="194">
        <f t="shared" si="9"/>
        <v>974.48</v>
      </c>
      <c r="BL90" s="19" t="s">
        <v>194</v>
      </c>
      <c r="BM90" s="19" t="s">
        <v>223</v>
      </c>
    </row>
    <row r="91" spans="2:65" s="1" customFormat="1" ht="22.5" customHeight="1" x14ac:dyDescent="0.3">
      <c r="B91" s="35"/>
      <c r="C91" s="197" t="s">
        <v>224</v>
      </c>
      <c r="D91" s="197" t="s">
        <v>198</v>
      </c>
      <c r="E91" s="198" t="s">
        <v>225</v>
      </c>
      <c r="F91" s="199" t="s">
        <v>226</v>
      </c>
      <c r="G91" s="200" t="s">
        <v>193</v>
      </c>
      <c r="H91" s="201">
        <v>396</v>
      </c>
      <c r="I91" s="202">
        <v>107.12</v>
      </c>
      <c r="J91" s="203">
        <f t="shared" si="0"/>
        <v>42419.519999999997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4"/>
        <v>42419.519999999997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19" t="s">
        <v>74</v>
      </c>
      <c r="BK91" s="194">
        <f t="shared" si="9"/>
        <v>42419.519999999997</v>
      </c>
      <c r="BL91" s="19" t="s">
        <v>194</v>
      </c>
      <c r="BM91" s="19" t="s">
        <v>227</v>
      </c>
    </row>
    <row r="92" spans="2:65" s="1" customFormat="1" ht="22.5" customHeight="1" x14ac:dyDescent="0.3">
      <c r="B92" s="35"/>
      <c r="C92" s="197" t="s">
        <v>228</v>
      </c>
      <c r="D92" s="197" t="s">
        <v>198</v>
      </c>
      <c r="E92" s="198" t="s">
        <v>229</v>
      </c>
      <c r="F92" s="199" t="s">
        <v>230</v>
      </c>
      <c r="G92" s="200" t="s">
        <v>193</v>
      </c>
      <c r="H92" s="201">
        <v>290</v>
      </c>
      <c r="I92" s="202">
        <v>94.43</v>
      </c>
      <c r="J92" s="203">
        <f t="shared" si="0"/>
        <v>27384.7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4"/>
        <v>27384.7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19" t="s">
        <v>74</v>
      </c>
      <c r="BK92" s="194">
        <f t="shared" si="9"/>
        <v>27384.7</v>
      </c>
      <c r="BL92" s="19" t="s">
        <v>194</v>
      </c>
      <c r="BM92" s="19" t="s">
        <v>231</v>
      </c>
    </row>
    <row r="93" spans="2:65" s="1" customFormat="1" ht="22.5" customHeight="1" x14ac:dyDescent="0.3">
      <c r="B93" s="35"/>
      <c r="C93" s="197" t="s">
        <v>232</v>
      </c>
      <c r="D93" s="197" t="s">
        <v>198</v>
      </c>
      <c r="E93" s="198" t="s">
        <v>233</v>
      </c>
      <c r="F93" s="199" t="s">
        <v>234</v>
      </c>
      <c r="G93" s="200" t="s">
        <v>193</v>
      </c>
      <c r="H93" s="201">
        <v>1</v>
      </c>
      <c r="I93" s="202">
        <v>292.24</v>
      </c>
      <c r="J93" s="203">
        <f t="shared" si="0"/>
        <v>292.24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4"/>
        <v>292.24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19" t="s">
        <v>74</v>
      </c>
      <c r="BK93" s="194">
        <f t="shared" si="9"/>
        <v>292.24</v>
      </c>
      <c r="BL93" s="19" t="s">
        <v>194</v>
      </c>
      <c r="BM93" s="19" t="s">
        <v>235</v>
      </c>
    </row>
    <row r="94" spans="2:65" s="1" customFormat="1" ht="22.5" customHeight="1" x14ac:dyDescent="0.3">
      <c r="B94" s="35"/>
      <c r="C94" s="182" t="s">
        <v>9</v>
      </c>
      <c r="D94" s="182" t="s">
        <v>190</v>
      </c>
      <c r="E94" s="183" t="s">
        <v>236</v>
      </c>
      <c r="F94" s="184" t="s">
        <v>237</v>
      </c>
      <c r="G94" s="185" t="s">
        <v>193</v>
      </c>
      <c r="H94" s="186">
        <v>2</v>
      </c>
      <c r="I94" s="187">
        <v>4534.3999999999996</v>
      </c>
      <c r="J94" s="188">
        <f t="shared" si="0"/>
        <v>9068.7999999999993</v>
      </c>
      <c r="K94" s="184" t="s">
        <v>21</v>
      </c>
      <c r="L94" s="189"/>
      <c r="M94" s="190" t="s">
        <v>21</v>
      </c>
      <c r="N94" s="191" t="s">
        <v>38</v>
      </c>
      <c r="O94" s="36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19" t="s">
        <v>194</v>
      </c>
      <c r="AT94" s="19" t="s">
        <v>190</v>
      </c>
      <c r="AU94" s="19" t="s">
        <v>74</v>
      </c>
      <c r="AY94" s="19" t="s">
        <v>186</v>
      </c>
      <c r="BE94" s="194">
        <f t="shared" si="4"/>
        <v>9068.7999999999993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19" t="s">
        <v>74</v>
      </c>
      <c r="BK94" s="194">
        <f t="shared" si="9"/>
        <v>9068.7999999999993</v>
      </c>
      <c r="BL94" s="19" t="s">
        <v>194</v>
      </c>
      <c r="BM94" s="19" t="s">
        <v>238</v>
      </c>
    </row>
    <row r="95" spans="2:65" s="1" customFormat="1" ht="22.5" customHeight="1" x14ac:dyDescent="0.3">
      <c r="B95" s="35"/>
      <c r="C95" s="182" t="s">
        <v>239</v>
      </c>
      <c r="D95" s="182" t="s">
        <v>190</v>
      </c>
      <c r="E95" s="183" t="s">
        <v>240</v>
      </c>
      <c r="F95" s="184" t="s">
        <v>241</v>
      </c>
      <c r="G95" s="185" t="s">
        <v>193</v>
      </c>
      <c r="H95" s="186">
        <v>2</v>
      </c>
      <c r="I95" s="187">
        <v>4420</v>
      </c>
      <c r="J95" s="188">
        <f t="shared" si="0"/>
        <v>8840</v>
      </c>
      <c r="K95" s="184" t="s">
        <v>21</v>
      </c>
      <c r="L95" s="189"/>
      <c r="M95" s="190" t="s">
        <v>21</v>
      </c>
      <c r="N95" s="191" t="s">
        <v>38</v>
      </c>
      <c r="O95" s="36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19" t="s">
        <v>194</v>
      </c>
      <c r="AT95" s="19" t="s">
        <v>190</v>
      </c>
      <c r="AU95" s="19" t="s">
        <v>74</v>
      </c>
      <c r="AY95" s="19" t="s">
        <v>186</v>
      </c>
      <c r="BE95" s="194">
        <f t="shared" si="4"/>
        <v>8840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19" t="s">
        <v>74</v>
      </c>
      <c r="BK95" s="194">
        <f t="shared" si="9"/>
        <v>8840</v>
      </c>
      <c r="BL95" s="19" t="s">
        <v>194</v>
      </c>
      <c r="BM95" s="19" t="s">
        <v>242</v>
      </c>
    </row>
    <row r="96" spans="2:65" s="1" customFormat="1" ht="22.5" customHeight="1" x14ac:dyDescent="0.3">
      <c r="B96" s="35"/>
      <c r="C96" s="182" t="s">
        <v>235</v>
      </c>
      <c r="D96" s="182" t="s">
        <v>190</v>
      </c>
      <c r="E96" s="183" t="s">
        <v>243</v>
      </c>
      <c r="F96" s="184" t="s">
        <v>244</v>
      </c>
      <c r="G96" s="185" t="s">
        <v>193</v>
      </c>
      <c r="H96" s="186">
        <v>8</v>
      </c>
      <c r="I96" s="187">
        <v>4004</v>
      </c>
      <c r="J96" s="188">
        <f t="shared" si="0"/>
        <v>32032</v>
      </c>
      <c r="K96" s="184" t="s">
        <v>21</v>
      </c>
      <c r="L96" s="189"/>
      <c r="M96" s="190" t="s">
        <v>21</v>
      </c>
      <c r="N96" s="191" t="s">
        <v>38</v>
      </c>
      <c r="O96" s="36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19" t="s">
        <v>194</v>
      </c>
      <c r="AT96" s="19" t="s">
        <v>190</v>
      </c>
      <c r="AU96" s="19" t="s">
        <v>74</v>
      </c>
      <c r="AY96" s="19" t="s">
        <v>186</v>
      </c>
      <c r="BE96" s="194">
        <f t="shared" si="4"/>
        <v>32032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19" t="s">
        <v>74</v>
      </c>
      <c r="BK96" s="194">
        <f t="shared" si="9"/>
        <v>32032</v>
      </c>
      <c r="BL96" s="19" t="s">
        <v>194</v>
      </c>
      <c r="BM96" s="19" t="s">
        <v>245</v>
      </c>
    </row>
    <row r="97" spans="2:65" s="1" customFormat="1" ht="22.5" customHeight="1" x14ac:dyDescent="0.3">
      <c r="B97" s="35"/>
      <c r="C97" s="182" t="s">
        <v>246</v>
      </c>
      <c r="D97" s="182" t="s">
        <v>190</v>
      </c>
      <c r="E97" s="183" t="s">
        <v>247</v>
      </c>
      <c r="F97" s="184" t="s">
        <v>248</v>
      </c>
      <c r="G97" s="185" t="s">
        <v>193</v>
      </c>
      <c r="H97" s="186">
        <v>2</v>
      </c>
      <c r="I97" s="187">
        <v>6406.4</v>
      </c>
      <c r="J97" s="188">
        <f t="shared" si="0"/>
        <v>12812.8</v>
      </c>
      <c r="K97" s="184" t="s">
        <v>21</v>
      </c>
      <c r="L97" s="189"/>
      <c r="M97" s="190" t="s">
        <v>21</v>
      </c>
      <c r="N97" s="191" t="s">
        <v>38</v>
      </c>
      <c r="O97" s="36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19" t="s">
        <v>194</v>
      </c>
      <c r="AT97" s="19" t="s">
        <v>190</v>
      </c>
      <c r="AU97" s="19" t="s">
        <v>74</v>
      </c>
      <c r="AY97" s="19" t="s">
        <v>186</v>
      </c>
      <c r="BE97" s="194">
        <f t="shared" si="4"/>
        <v>12812.8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19" t="s">
        <v>74</v>
      </c>
      <c r="BK97" s="194">
        <f t="shared" si="9"/>
        <v>12812.8</v>
      </c>
      <c r="BL97" s="19" t="s">
        <v>194</v>
      </c>
      <c r="BM97" s="19" t="s">
        <v>249</v>
      </c>
    </row>
    <row r="98" spans="2:65" s="1" customFormat="1" ht="22.5" customHeight="1" x14ac:dyDescent="0.3">
      <c r="B98" s="35"/>
      <c r="C98" s="182" t="s">
        <v>238</v>
      </c>
      <c r="D98" s="182" t="s">
        <v>190</v>
      </c>
      <c r="E98" s="183" t="s">
        <v>250</v>
      </c>
      <c r="F98" s="184" t="s">
        <v>251</v>
      </c>
      <c r="G98" s="185" t="s">
        <v>193</v>
      </c>
      <c r="H98" s="186">
        <v>2</v>
      </c>
      <c r="I98" s="187">
        <v>2038.4</v>
      </c>
      <c r="J98" s="188">
        <f t="shared" si="0"/>
        <v>4076.8</v>
      </c>
      <c r="K98" s="184" t="s">
        <v>21</v>
      </c>
      <c r="L98" s="189"/>
      <c r="M98" s="190" t="s">
        <v>21</v>
      </c>
      <c r="N98" s="191" t="s">
        <v>38</v>
      </c>
      <c r="O98" s="36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19" t="s">
        <v>194</v>
      </c>
      <c r="AT98" s="19" t="s">
        <v>190</v>
      </c>
      <c r="AU98" s="19" t="s">
        <v>74</v>
      </c>
      <c r="AY98" s="19" t="s">
        <v>186</v>
      </c>
      <c r="BE98" s="194">
        <f t="shared" si="4"/>
        <v>4076.8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19" t="s">
        <v>74</v>
      </c>
      <c r="BK98" s="194">
        <f t="shared" si="9"/>
        <v>4076.8</v>
      </c>
      <c r="BL98" s="19" t="s">
        <v>194</v>
      </c>
      <c r="BM98" s="19" t="s">
        <v>252</v>
      </c>
    </row>
    <row r="99" spans="2:65" s="1" customFormat="1" ht="31.5" customHeight="1" x14ac:dyDescent="0.3">
      <c r="B99" s="35"/>
      <c r="C99" s="182" t="s">
        <v>253</v>
      </c>
      <c r="D99" s="182" t="s">
        <v>190</v>
      </c>
      <c r="E99" s="183" t="s">
        <v>254</v>
      </c>
      <c r="F99" s="184" t="s">
        <v>255</v>
      </c>
      <c r="G99" s="185" t="s">
        <v>256</v>
      </c>
      <c r="H99" s="186">
        <v>3</v>
      </c>
      <c r="I99" s="187">
        <v>91.61</v>
      </c>
      <c r="J99" s="188">
        <f t="shared" si="0"/>
        <v>274.83</v>
      </c>
      <c r="K99" s="184" t="s">
        <v>21</v>
      </c>
      <c r="L99" s="189"/>
      <c r="M99" s="190" t="s">
        <v>21</v>
      </c>
      <c r="N99" s="191" t="s">
        <v>38</v>
      </c>
      <c r="O99" s="36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19" t="s">
        <v>194</v>
      </c>
      <c r="AT99" s="19" t="s">
        <v>190</v>
      </c>
      <c r="AU99" s="19" t="s">
        <v>74</v>
      </c>
      <c r="AY99" s="19" t="s">
        <v>186</v>
      </c>
      <c r="BE99" s="194">
        <f t="shared" si="4"/>
        <v>274.83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19" t="s">
        <v>74</v>
      </c>
      <c r="BK99" s="194">
        <f t="shared" si="9"/>
        <v>274.83</v>
      </c>
      <c r="BL99" s="19" t="s">
        <v>194</v>
      </c>
      <c r="BM99" s="19" t="s">
        <v>257</v>
      </c>
    </row>
    <row r="100" spans="2:65" s="1" customFormat="1" ht="31.5" customHeight="1" x14ac:dyDescent="0.3">
      <c r="B100" s="35"/>
      <c r="C100" s="182" t="s">
        <v>242</v>
      </c>
      <c r="D100" s="182" t="s">
        <v>190</v>
      </c>
      <c r="E100" s="183" t="s">
        <v>258</v>
      </c>
      <c r="F100" s="184" t="s">
        <v>259</v>
      </c>
      <c r="G100" s="185" t="s">
        <v>256</v>
      </c>
      <c r="H100" s="186">
        <v>10</v>
      </c>
      <c r="I100" s="187">
        <v>40.729999999999997</v>
      </c>
      <c r="J100" s="188">
        <f t="shared" si="0"/>
        <v>407.3</v>
      </c>
      <c r="K100" s="184" t="s">
        <v>21</v>
      </c>
      <c r="L100" s="189"/>
      <c r="M100" s="190" t="s">
        <v>21</v>
      </c>
      <c r="N100" s="191" t="s">
        <v>38</v>
      </c>
      <c r="O100" s="36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19" t="s">
        <v>194</v>
      </c>
      <c r="AT100" s="19" t="s">
        <v>190</v>
      </c>
      <c r="AU100" s="19" t="s">
        <v>74</v>
      </c>
      <c r="AY100" s="19" t="s">
        <v>186</v>
      </c>
      <c r="BE100" s="194">
        <f t="shared" si="4"/>
        <v>407.3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19" t="s">
        <v>74</v>
      </c>
      <c r="BK100" s="194">
        <f t="shared" si="9"/>
        <v>407.3</v>
      </c>
      <c r="BL100" s="19" t="s">
        <v>194</v>
      </c>
      <c r="BM100" s="19" t="s">
        <v>260</v>
      </c>
    </row>
    <row r="101" spans="2:65" s="1" customFormat="1" ht="31.5" customHeight="1" x14ac:dyDescent="0.3">
      <c r="B101" s="35"/>
      <c r="C101" s="182" t="s">
        <v>261</v>
      </c>
      <c r="D101" s="182" t="s">
        <v>190</v>
      </c>
      <c r="E101" s="183" t="s">
        <v>262</v>
      </c>
      <c r="F101" s="184" t="s">
        <v>263</v>
      </c>
      <c r="G101" s="185" t="s">
        <v>256</v>
      </c>
      <c r="H101" s="186">
        <v>25</v>
      </c>
      <c r="I101" s="187">
        <v>42.27</v>
      </c>
      <c r="J101" s="188">
        <f t="shared" si="0"/>
        <v>1056.75</v>
      </c>
      <c r="K101" s="184" t="s">
        <v>21</v>
      </c>
      <c r="L101" s="189"/>
      <c r="M101" s="190" t="s">
        <v>21</v>
      </c>
      <c r="N101" s="191" t="s">
        <v>38</v>
      </c>
      <c r="O101" s="36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19" t="s">
        <v>194</v>
      </c>
      <c r="AT101" s="19" t="s">
        <v>190</v>
      </c>
      <c r="AU101" s="19" t="s">
        <v>74</v>
      </c>
      <c r="AY101" s="19" t="s">
        <v>186</v>
      </c>
      <c r="BE101" s="194">
        <f t="shared" si="4"/>
        <v>1056.75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19" t="s">
        <v>74</v>
      </c>
      <c r="BK101" s="194">
        <f t="shared" si="9"/>
        <v>1056.75</v>
      </c>
      <c r="BL101" s="19" t="s">
        <v>194</v>
      </c>
      <c r="BM101" s="19" t="s">
        <v>239</v>
      </c>
    </row>
    <row r="102" spans="2:65" s="1" customFormat="1" ht="31.5" customHeight="1" x14ac:dyDescent="0.3">
      <c r="B102" s="35"/>
      <c r="C102" s="182" t="s">
        <v>245</v>
      </c>
      <c r="D102" s="182" t="s">
        <v>190</v>
      </c>
      <c r="E102" s="183" t="s">
        <v>264</v>
      </c>
      <c r="F102" s="184" t="s">
        <v>265</v>
      </c>
      <c r="G102" s="185" t="s">
        <v>256</v>
      </c>
      <c r="H102" s="186">
        <v>10</v>
      </c>
      <c r="I102" s="187">
        <v>25.54</v>
      </c>
      <c r="J102" s="188">
        <f t="shared" si="0"/>
        <v>255.4</v>
      </c>
      <c r="K102" s="184" t="s">
        <v>21</v>
      </c>
      <c r="L102" s="189"/>
      <c r="M102" s="190" t="s">
        <v>21</v>
      </c>
      <c r="N102" s="191" t="s">
        <v>38</v>
      </c>
      <c r="O102" s="36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19" t="s">
        <v>194</v>
      </c>
      <c r="AT102" s="19" t="s">
        <v>190</v>
      </c>
      <c r="AU102" s="19" t="s">
        <v>74</v>
      </c>
      <c r="AY102" s="19" t="s">
        <v>186</v>
      </c>
      <c r="BE102" s="194">
        <f t="shared" si="4"/>
        <v>255.4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19" t="s">
        <v>74</v>
      </c>
      <c r="BK102" s="194">
        <f t="shared" si="9"/>
        <v>255.4</v>
      </c>
      <c r="BL102" s="19" t="s">
        <v>194</v>
      </c>
      <c r="BM102" s="19" t="s">
        <v>266</v>
      </c>
    </row>
    <row r="103" spans="2:65" s="1" customFormat="1" ht="31.5" customHeight="1" x14ac:dyDescent="0.3">
      <c r="B103" s="35"/>
      <c r="C103" s="182" t="s">
        <v>267</v>
      </c>
      <c r="D103" s="182" t="s">
        <v>190</v>
      </c>
      <c r="E103" s="183" t="s">
        <v>268</v>
      </c>
      <c r="F103" s="184" t="s">
        <v>269</v>
      </c>
      <c r="G103" s="185" t="s">
        <v>193</v>
      </c>
      <c r="H103" s="186">
        <v>1</v>
      </c>
      <c r="I103" s="187">
        <v>12376</v>
      </c>
      <c r="J103" s="188">
        <f t="shared" si="0"/>
        <v>12376</v>
      </c>
      <c r="K103" s="184" t="s">
        <v>21</v>
      </c>
      <c r="L103" s="189"/>
      <c r="M103" s="190" t="s">
        <v>21</v>
      </c>
      <c r="N103" s="191" t="s">
        <v>38</v>
      </c>
      <c r="O103" s="36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AR103" s="19" t="s">
        <v>194</v>
      </c>
      <c r="AT103" s="19" t="s">
        <v>190</v>
      </c>
      <c r="AU103" s="19" t="s">
        <v>74</v>
      </c>
      <c r="AY103" s="19" t="s">
        <v>186</v>
      </c>
      <c r="BE103" s="194">
        <f t="shared" si="4"/>
        <v>12376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19" t="s">
        <v>74</v>
      </c>
      <c r="BK103" s="194">
        <f t="shared" si="9"/>
        <v>12376</v>
      </c>
      <c r="BL103" s="19" t="s">
        <v>194</v>
      </c>
      <c r="BM103" s="19" t="s">
        <v>270</v>
      </c>
    </row>
    <row r="104" spans="2:65" s="1" customFormat="1" ht="22.5" customHeight="1" x14ac:dyDescent="0.3">
      <c r="B104" s="35"/>
      <c r="C104" s="182" t="s">
        <v>249</v>
      </c>
      <c r="D104" s="182" t="s">
        <v>190</v>
      </c>
      <c r="E104" s="183" t="s">
        <v>271</v>
      </c>
      <c r="F104" s="184" t="s">
        <v>272</v>
      </c>
      <c r="G104" s="185" t="s">
        <v>193</v>
      </c>
      <c r="H104" s="186">
        <v>2</v>
      </c>
      <c r="I104" s="187">
        <v>6489.6</v>
      </c>
      <c r="J104" s="188">
        <f t="shared" si="0"/>
        <v>12979.2</v>
      </c>
      <c r="K104" s="184" t="s">
        <v>21</v>
      </c>
      <c r="L104" s="189"/>
      <c r="M104" s="190" t="s">
        <v>21</v>
      </c>
      <c r="N104" s="191" t="s">
        <v>38</v>
      </c>
      <c r="O104" s="36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AR104" s="19" t="s">
        <v>194</v>
      </c>
      <c r="AT104" s="19" t="s">
        <v>190</v>
      </c>
      <c r="AU104" s="19" t="s">
        <v>74</v>
      </c>
      <c r="AY104" s="19" t="s">
        <v>186</v>
      </c>
      <c r="BE104" s="194">
        <f t="shared" si="4"/>
        <v>12979.2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19" t="s">
        <v>74</v>
      </c>
      <c r="BK104" s="194">
        <f t="shared" si="9"/>
        <v>12979.2</v>
      </c>
      <c r="BL104" s="19" t="s">
        <v>194</v>
      </c>
      <c r="BM104" s="19" t="s">
        <v>273</v>
      </c>
    </row>
    <row r="105" spans="2:65" s="1" customFormat="1" ht="22.5" customHeight="1" x14ac:dyDescent="0.3">
      <c r="B105" s="35"/>
      <c r="C105" s="182" t="s">
        <v>274</v>
      </c>
      <c r="D105" s="182" t="s">
        <v>190</v>
      </c>
      <c r="E105" s="183" t="s">
        <v>275</v>
      </c>
      <c r="F105" s="184" t="s">
        <v>276</v>
      </c>
      <c r="G105" s="185" t="s">
        <v>193</v>
      </c>
      <c r="H105" s="186">
        <v>1</v>
      </c>
      <c r="I105" s="187">
        <v>47424</v>
      </c>
      <c r="J105" s="188">
        <f t="shared" si="0"/>
        <v>47424</v>
      </c>
      <c r="K105" s="184" t="s">
        <v>21</v>
      </c>
      <c r="L105" s="189"/>
      <c r="M105" s="190" t="s">
        <v>21</v>
      </c>
      <c r="N105" s="191" t="s">
        <v>38</v>
      </c>
      <c r="O105" s="36"/>
      <c r="P105" s="192">
        <f t="shared" si="1"/>
        <v>0</v>
      </c>
      <c r="Q105" s="192">
        <v>0</v>
      </c>
      <c r="R105" s="192">
        <f t="shared" si="2"/>
        <v>0</v>
      </c>
      <c r="S105" s="192">
        <v>0</v>
      </c>
      <c r="T105" s="193">
        <f t="shared" si="3"/>
        <v>0</v>
      </c>
      <c r="AR105" s="19" t="s">
        <v>194</v>
      </c>
      <c r="AT105" s="19" t="s">
        <v>190</v>
      </c>
      <c r="AU105" s="19" t="s">
        <v>74</v>
      </c>
      <c r="AY105" s="19" t="s">
        <v>186</v>
      </c>
      <c r="BE105" s="194">
        <f t="shared" si="4"/>
        <v>47424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19" t="s">
        <v>74</v>
      </c>
      <c r="BK105" s="194">
        <f t="shared" si="9"/>
        <v>47424</v>
      </c>
      <c r="BL105" s="19" t="s">
        <v>194</v>
      </c>
      <c r="BM105" s="19" t="s">
        <v>277</v>
      </c>
    </row>
    <row r="106" spans="2:65" s="1" customFormat="1" ht="22.5" customHeight="1" x14ac:dyDescent="0.3">
      <c r="B106" s="35"/>
      <c r="C106" s="182" t="s">
        <v>252</v>
      </c>
      <c r="D106" s="182" t="s">
        <v>190</v>
      </c>
      <c r="E106" s="183" t="s">
        <v>278</v>
      </c>
      <c r="F106" s="184" t="s">
        <v>279</v>
      </c>
      <c r="G106" s="185" t="s">
        <v>193</v>
      </c>
      <c r="H106" s="186">
        <v>1</v>
      </c>
      <c r="I106" s="187">
        <v>4108</v>
      </c>
      <c r="J106" s="188">
        <f t="shared" si="0"/>
        <v>4108</v>
      </c>
      <c r="K106" s="184" t="s">
        <v>21</v>
      </c>
      <c r="L106" s="189"/>
      <c r="M106" s="190" t="s">
        <v>21</v>
      </c>
      <c r="N106" s="191" t="s">
        <v>38</v>
      </c>
      <c r="O106" s="36"/>
      <c r="P106" s="192">
        <f t="shared" si="1"/>
        <v>0</v>
      </c>
      <c r="Q106" s="192">
        <v>0</v>
      </c>
      <c r="R106" s="192">
        <f t="shared" si="2"/>
        <v>0</v>
      </c>
      <c r="S106" s="192">
        <v>0</v>
      </c>
      <c r="T106" s="193">
        <f t="shared" si="3"/>
        <v>0</v>
      </c>
      <c r="AR106" s="19" t="s">
        <v>194</v>
      </c>
      <c r="AT106" s="19" t="s">
        <v>190</v>
      </c>
      <c r="AU106" s="19" t="s">
        <v>74</v>
      </c>
      <c r="AY106" s="19" t="s">
        <v>186</v>
      </c>
      <c r="BE106" s="194">
        <f t="shared" si="4"/>
        <v>4108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19" t="s">
        <v>74</v>
      </c>
      <c r="BK106" s="194">
        <f t="shared" si="9"/>
        <v>4108</v>
      </c>
      <c r="BL106" s="19" t="s">
        <v>194</v>
      </c>
      <c r="BM106" s="19" t="s">
        <v>280</v>
      </c>
    </row>
    <row r="107" spans="2:65" s="1" customFormat="1" ht="22.5" customHeight="1" x14ac:dyDescent="0.3">
      <c r="B107" s="35"/>
      <c r="C107" s="182" t="s">
        <v>257</v>
      </c>
      <c r="D107" s="182" t="s">
        <v>190</v>
      </c>
      <c r="E107" s="183" t="s">
        <v>281</v>
      </c>
      <c r="F107" s="184" t="s">
        <v>282</v>
      </c>
      <c r="G107" s="185" t="s">
        <v>193</v>
      </c>
      <c r="H107" s="186">
        <v>1</v>
      </c>
      <c r="I107" s="187">
        <v>670.8</v>
      </c>
      <c r="J107" s="188">
        <f t="shared" si="0"/>
        <v>670.8</v>
      </c>
      <c r="K107" s="184" t="s">
        <v>21</v>
      </c>
      <c r="L107" s="189"/>
      <c r="M107" s="190" t="s">
        <v>21</v>
      </c>
      <c r="N107" s="191" t="s">
        <v>38</v>
      </c>
      <c r="O107" s="36"/>
      <c r="P107" s="192">
        <f t="shared" si="1"/>
        <v>0</v>
      </c>
      <c r="Q107" s="192">
        <v>0</v>
      </c>
      <c r="R107" s="192">
        <f t="shared" si="2"/>
        <v>0</v>
      </c>
      <c r="S107" s="192">
        <v>0</v>
      </c>
      <c r="T107" s="193">
        <f t="shared" si="3"/>
        <v>0</v>
      </c>
      <c r="AR107" s="19" t="s">
        <v>194</v>
      </c>
      <c r="AT107" s="19" t="s">
        <v>190</v>
      </c>
      <c r="AU107" s="19" t="s">
        <v>74</v>
      </c>
      <c r="AY107" s="19" t="s">
        <v>186</v>
      </c>
      <c r="BE107" s="194">
        <f t="shared" si="4"/>
        <v>670.8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19" t="s">
        <v>74</v>
      </c>
      <c r="BK107" s="194">
        <f t="shared" si="9"/>
        <v>670.8</v>
      </c>
      <c r="BL107" s="19" t="s">
        <v>194</v>
      </c>
      <c r="BM107" s="19" t="s">
        <v>283</v>
      </c>
    </row>
    <row r="108" spans="2:65" s="1" customFormat="1" ht="22.5" customHeight="1" x14ac:dyDescent="0.3">
      <c r="B108" s="35"/>
      <c r="C108" s="182" t="s">
        <v>284</v>
      </c>
      <c r="D108" s="182" t="s">
        <v>190</v>
      </c>
      <c r="E108" s="183" t="s">
        <v>285</v>
      </c>
      <c r="F108" s="184" t="s">
        <v>286</v>
      </c>
      <c r="G108" s="185" t="s">
        <v>193</v>
      </c>
      <c r="H108" s="186">
        <v>3</v>
      </c>
      <c r="I108" s="187">
        <v>9620</v>
      </c>
      <c r="J108" s="188">
        <f t="shared" si="0"/>
        <v>28860</v>
      </c>
      <c r="K108" s="184" t="s">
        <v>21</v>
      </c>
      <c r="L108" s="189"/>
      <c r="M108" s="190" t="s">
        <v>21</v>
      </c>
      <c r="N108" s="191" t="s">
        <v>38</v>
      </c>
      <c r="O108" s="36"/>
      <c r="P108" s="192">
        <f t="shared" si="1"/>
        <v>0</v>
      </c>
      <c r="Q108" s="192">
        <v>0</v>
      </c>
      <c r="R108" s="192">
        <f t="shared" si="2"/>
        <v>0</v>
      </c>
      <c r="S108" s="192">
        <v>0</v>
      </c>
      <c r="T108" s="193">
        <f t="shared" si="3"/>
        <v>0</v>
      </c>
      <c r="AR108" s="19" t="s">
        <v>194</v>
      </c>
      <c r="AT108" s="19" t="s">
        <v>190</v>
      </c>
      <c r="AU108" s="19" t="s">
        <v>74</v>
      </c>
      <c r="AY108" s="19" t="s">
        <v>186</v>
      </c>
      <c r="BE108" s="194">
        <f t="shared" si="4"/>
        <v>28860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19" t="s">
        <v>74</v>
      </c>
      <c r="BK108" s="194">
        <f t="shared" si="9"/>
        <v>28860</v>
      </c>
      <c r="BL108" s="19" t="s">
        <v>194</v>
      </c>
      <c r="BM108" s="19" t="s">
        <v>189</v>
      </c>
    </row>
    <row r="109" spans="2:65" s="1" customFormat="1" ht="22.5" customHeight="1" x14ac:dyDescent="0.3">
      <c r="B109" s="35"/>
      <c r="C109" s="182" t="s">
        <v>260</v>
      </c>
      <c r="D109" s="182" t="s">
        <v>190</v>
      </c>
      <c r="E109" s="183" t="s">
        <v>287</v>
      </c>
      <c r="F109" s="184" t="s">
        <v>288</v>
      </c>
      <c r="G109" s="185" t="s">
        <v>193</v>
      </c>
      <c r="H109" s="186">
        <v>2</v>
      </c>
      <c r="I109" s="187">
        <v>4794.3999999999996</v>
      </c>
      <c r="J109" s="188">
        <f t="shared" si="0"/>
        <v>9588.7999999999993</v>
      </c>
      <c r="K109" s="184" t="s">
        <v>21</v>
      </c>
      <c r="L109" s="189"/>
      <c r="M109" s="190" t="s">
        <v>21</v>
      </c>
      <c r="N109" s="191" t="s">
        <v>38</v>
      </c>
      <c r="O109" s="36"/>
      <c r="P109" s="192">
        <f t="shared" si="1"/>
        <v>0</v>
      </c>
      <c r="Q109" s="192">
        <v>0</v>
      </c>
      <c r="R109" s="192">
        <f t="shared" si="2"/>
        <v>0</v>
      </c>
      <c r="S109" s="192">
        <v>0</v>
      </c>
      <c r="T109" s="193">
        <f t="shared" si="3"/>
        <v>0</v>
      </c>
      <c r="AR109" s="19" t="s">
        <v>194</v>
      </c>
      <c r="AT109" s="19" t="s">
        <v>190</v>
      </c>
      <c r="AU109" s="19" t="s">
        <v>74</v>
      </c>
      <c r="AY109" s="19" t="s">
        <v>186</v>
      </c>
      <c r="BE109" s="194">
        <f t="shared" si="4"/>
        <v>9588.7999999999993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19" t="s">
        <v>74</v>
      </c>
      <c r="BK109" s="194">
        <f t="shared" si="9"/>
        <v>9588.7999999999993</v>
      </c>
      <c r="BL109" s="19" t="s">
        <v>194</v>
      </c>
      <c r="BM109" s="19" t="s">
        <v>289</v>
      </c>
    </row>
    <row r="110" spans="2:65" s="1" customFormat="1" ht="22.5" customHeight="1" x14ac:dyDescent="0.3">
      <c r="B110" s="35"/>
      <c r="C110" s="182" t="s">
        <v>290</v>
      </c>
      <c r="D110" s="182" t="s">
        <v>190</v>
      </c>
      <c r="E110" s="183" t="s">
        <v>291</v>
      </c>
      <c r="F110" s="184" t="s">
        <v>292</v>
      </c>
      <c r="G110" s="185" t="s">
        <v>193</v>
      </c>
      <c r="H110" s="186">
        <v>2</v>
      </c>
      <c r="I110" s="187">
        <v>9599.2000000000007</v>
      </c>
      <c r="J110" s="188">
        <f t="shared" si="0"/>
        <v>19198.400000000001</v>
      </c>
      <c r="K110" s="184" t="s">
        <v>21</v>
      </c>
      <c r="L110" s="189"/>
      <c r="M110" s="190" t="s">
        <v>21</v>
      </c>
      <c r="N110" s="191" t="s">
        <v>38</v>
      </c>
      <c r="O110" s="36"/>
      <c r="P110" s="192">
        <f t="shared" si="1"/>
        <v>0</v>
      </c>
      <c r="Q110" s="192">
        <v>0</v>
      </c>
      <c r="R110" s="192">
        <f t="shared" si="2"/>
        <v>0</v>
      </c>
      <c r="S110" s="192">
        <v>0</v>
      </c>
      <c r="T110" s="193">
        <f t="shared" si="3"/>
        <v>0</v>
      </c>
      <c r="AR110" s="19" t="s">
        <v>194</v>
      </c>
      <c r="AT110" s="19" t="s">
        <v>190</v>
      </c>
      <c r="AU110" s="19" t="s">
        <v>74</v>
      </c>
      <c r="AY110" s="19" t="s">
        <v>186</v>
      </c>
      <c r="BE110" s="194">
        <f t="shared" si="4"/>
        <v>19198.400000000001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19" t="s">
        <v>74</v>
      </c>
      <c r="BK110" s="194">
        <f t="shared" si="9"/>
        <v>19198.400000000001</v>
      </c>
      <c r="BL110" s="19" t="s">
        <v>194</v>
      </c>
      <c r="BM110" s="19" t="s">
        <v>217</v>
      </c>
    </row>
    <row r="111" spans="2:65" s="1" customFormat="1" ht="22.5" customHeight="1" x14ac:dyDescent="0.3">
      <c r="B111" s="35"/>
      <c r="C111" s="197" t="s">
        <v>293</v>
      </c>
      <c r="D111" s="197" t="s">
        <v>198</v>
      </c>
      <c r="E111" s="198" t="s">
        <v>294</v>
      </c>
      <c r="F111" s="199" t="s">
        <v>295</v>
      </c>
      <c r="G111" s="200" t="s">
        <v>193</v>
      </c>
      <c r="H111" s="201">
        <v>1</v>
      </c>
      <c r="I111" s="202">
        <v>2652</v>
      </c>
      <c r="J111" s="203">
        <f t="shared" si="0"/>
        <v>2652</v>
      </c>
      <c r="K111" s="199" t="s">
        <v>21</v>
      </c>
      <c r="L111" s="55"/>
      <c r="M111" s="204" t="s">
        <v>21</v>
      </c>
      <c r="N111" s="205" t="s">
        <v>38</v>
      </c>
      <c r="O111" s="36"/>
      <c r="P111" s="192">
        <f t="shared" si="1"/>
        <v>0</v>
      </c>
      <c r="Q111" s="192">
        <v>0</v>
      </c>
      <c r="R111" s="192">
        <f t="shared" si="2"/>
        <v>0</v>
      </c>
      <c r="S111" s="192">
        <v>0</v>
      </c>
      <c r="T111" s="193">
        <f t="shared" si="3"/>
        <v>0</v>
      </c>
      <c r="AR111" s="19" t="s">
        <v>194</v>
      </c>
      <c r="AT111" s="19" t="s">
        <v>198</v>
      </c>
      <c r="AU111" s="19" t="s">
        <v>74</v>
      </c>
      <c r="AY111" s="19" t="s">
        <v>186</v>
      </c>
      <c r="BE111" s="194">
        <f t="shared" si="4"/>
        <v>2652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19" t="s">
        <v>74</v>
      </c>
      <c r="BK111" s="194">
        <f t="shared" si="9"/>
        <v>2652</v>
      </c>
      <c r="BL111" s="19" t="s">
        <v>194</v>
      </c>
      <c r="BM111" s="19" t="s">
        <v>296</v>
      </c>
    </row>
    <row r="112" spans="2:65" s="1" customFormat="1" ht="22.5" customHeight="1" x14ac:dyDescent="0.3">
      <c r="B112" s="35"/>
      <c r="C112" s="197" t="s">
        <v>208</v>
      </c>
      <c r="D112" s="197" t="s">
        <v>198</v>
      </c>
      <c r="E112" s="198" t="s">
        <v>297</v>
      </c>
      <c r="F112" s="199" t="s">
        <v>298</v>
      </c>
      <c r="G112" s="200" t="s">
        <v>193</v>
      </c>
      <c r="H112" s="201">
        <v>3</v>
      </c>
      <c r="I112" s="202">
        <v>1300</v>
      </c>
      <c r="J112" s="203">
        <f t="shared" si="0"/>
        <v>3900</v>
      </c>
      <c r="K112" s="199" t="s">
        <v>21</v>
      </c>
      <c r="L112" s="55"/>
      <c r="M112" s="204" t="s">
        <v>21</v>
      </c>
      <c r="N112" s="205" t="s">
        <v>38</v>
      </c>
      <c r="O112" s="36"/>
      <c r="P112" s="192">
        <f t="shared" si="1"/>
        <v>0</v>
      </c>
      <c r="Q112" s="192">
        <v>0</v>
      </c>
      <c r="R112" s="192">
        <f t="shared" si="2"/>
        <v>0</v>
      </c>
      <c r="S112" s="192">
        <v>0</v>
      </c>
      <c r="T112" s="193">
        <f t="shared" si="3"/>
        <v>0</v>
      </c>
      <c r="AR112" s="19" t="s">
        <v>194</v>
      </c>
      <c r="AT112" s="19" t="s">
        <v>198</v>
      </c>
      <c r="AU112" s="19" t="s">
        <v>74</v>
      </c>
      <c r="AY112" s="19" t="s">
        <v>186</v>
      </c>
      <c r="BE112" s="194">
        <f t="shared" si="4"/>
        <v>3900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19" t="s">
        <v>74</v>
      </c>
      <c r="BK112" s="194">
        <f t="shared" si="9"/>
        <v>3900</v>
      </c>
      <c r="BL112" s="19" t="s">
        <v>194</v>
      </c>
      <c r="BM112" s="19" t="s">
        <v>293</v>
      </c>
    </row>
    <row r="113" spans="2:65" s="1" customFormat="1" ht="22.5" customHeight="1" x14ac:dyDescent="0.3">
      <c r="B113" s="35"/>
      <c r="C113" s="197" t="s">
        <v>280</v>
      </c>
      <c r="D113" s="197" t="s">
        <v>198</v>
      </c>
      <c r="E113" s="198" t="s">
        <v>299</v>
      </c>
      <c r="F113" s="199" t="s">
        <v>300</v>
      </c>
      <c r="G113" s="200" t="s">
        <v>193</v>
      </c>
      <c r="H113" s="201">
        <v>6</v>
      </c>
      <c r="I113" s="202">
        <v>2038.4</v>
      </c>
      <c r="J113" s="203">
        <f t="shared" si="0"/>
        <v>12230.4</v>
      </c>
      <c r="K113" s="199" t="s">
        <v>21</v>
      </c>
      <c r="L113" s="55"/>
      <c r="M113" s="204" t="s">
        <v>21</v>
      </c>
      <c r="N113" s="205" t="s">
        <v>38</v>
      </c>
      <c r="O113" s="36"/>
      <c r="P113" s="192">
        <f t="shared" si="1"/>
        <v>0</v>
      </c>
      <c r="Q113" s="192">
        <v>0</v>
      </c>
      <c r="R113" s="192">
        <f t="shared" si="2"/>
        <v>0</v>
      </c>
      <c r="S113" s="192">
        <v>0</v>
      </c>
      <c r="T113" s="193">
        <f t="shared" si="3"/>
        <v>0</v>
      </c>
      <c r="AR113" s="19" t="s">
        <v>194</v>
      </c>
      <c r="AT113" s="19" t="s">
        <v>198</v>
      </c>
      <c r="AU113" s="19" t="s">
        <v>74</v>
      </c>
      <c r="AY113" s="19" t="s">
        <v>186</v>
      </c>
      <c r="BE113" s="194">
        <f t="shared" si="4"/>
        <v>12230.4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19" t="s">
        <v>74</v>
      </c>
      <c r="BK113" s="194">
        <f t="shared" si="9"/>
        <v>12230.4</v>
      </c>
      <c r="BL113" s="19" t="s">
        <v>194</v>
      </c>
      <c r="BM113" s="19" t="s">
        <v>301</v>
      </c>
    </row>
    <row r="114" spans="2:65" s="1" customFormat="1" ht="22.5" customHeight="1" x14ac:dyDescent="0.3">
      <c r="B114" s="35"/>
      <c r="C114" s="197" t="s">
        <v>302</v>
      </c>
      <c r="D114" s="197" t="s">
        <v>198</v>
      </c>
      <c r="E114" s="198" t="s">
        <v>303</v>
      </c>
      <c r="F114" s="199" t="s">
        <v>304</v>
      </c>
      <c r="G114" s="200" t="s">
        <v>193</v>
      </c>
      <c r="H114" s="201">
        <v>2</v>
      </c>
      <c r="I114" s="202">
        <v>4357.6000000000004</v>
      </c>
      <c r="J114" s="203">
        <f t="shared" si="0"/>
        <v>8715.2000000000007</v>
      </c>
      <c r="K114" s="199" t="s">
        <v>21</v>
      </c>
      <c r="L114" s="55"/>
      <c r="M114" s="204" t="s">
        <v>21</v>
      </c>
      <c r="N114" s="205" t="s">
        <v>38</v>
      </c>
      <c r="O114" s="36"/>
      <c r="P114" s="192">
        <f t="shared" si="1"/>
        <v>0</v>
      </c>
      <c r="Q114" s="192">
        <v>0</v>
      </c>
      <c r="R114" s="192">
        <f t="shared" si="2"/>
        <v>0</v>
      </c>
      <c r="S114" s="192">
        <v>0</v>
      </c>
      <c r="T114" s="193">
        <f t="shared" si="3"/>
        <v>0</v>
      </c>
      <c r="AR114" s="19" t="s">
        <v>194</v>
      </c>
      <c r="AT114" s="19" t="s">
        <v>198</v>
      </c>
      <c r="AU114" s="19" t="s">
        <v>74</v>
      </c>
      <c r="AY114" s="19" t="s">
        <v>186</v>
      </c>
      <c r="BE114" s="194">
        <f t="shared" si="4"/>
        <v>8715.2000000000007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19" t="s">
        <v>74</v>
      </c>
      <c r="BK114" s="194">
        <f t="shared" si="9"/>
        <v>8715.2000000000007</v>
      </c>
      <c r="BL114" s="19" t="s">
        <v>194</v>
      </c>
      <c r="BM114" s="19" t="s">
        <v>305</v>
      </c>
    </row>
    <row r="115" spans="2:65" s="1" customFormat="1" ht="31.5" customHeight="1" x14ac:dyDescent="0.3">
      <c r="B115" s="35"/>
      <c r="C115" s="182" t="s">
        <v>212</v>
      </c>
      <c r="D115" s="182" t="s">
        <v>190</v>
      </c>
      <c r="E115" s="183" t="s">
        <v>306</v>
      </c>
      <c r="F115" s="184" t="s">
        <v>307</v>
      </c>
      <c r="G115" s="185" t="s">
        <v>193</v>
      </c>
      <c r="H115" s="186">
        <v>2</v>
      </c>
      <c r="I115" s="187">
        <v>854.88</v>
      </c>
      <c r="J115" s="188">
        <f t="shared" si="0"/>
        <v>1709.76</v>
      </c>
      <c r="K115" s="184" t="s">
        <v>21</v>
      </c>
      <c r="L115" s="189"/>
      <c r="M115" s="190" t="s">
        <v>21</v>
      </c>
      <c r="N115" s="191" t="s">
        <v>38</v>
      </c>
      <c r="O115" s="36"/>
      <c r="P115" s="192">
        <f t="shared" si="1"/>
        <v>0</v>
      </c>
      <c r="Q115" s="192">
        <v>0</v>
      </c>
      <c r="R115" s="192">
        <f t="shared" si="2"/>
        <v>0</v>
      </c>
      <c r="S115" s="192">
        <v>0</v>
      </c>
      <c r="T115" s="193">
        <f t="shared" si="3"/>
        <v>0</v>
      </c>
      <c r="AR115" s="19" t="s">
        <v>194</v>
      </c>
      <c r="AT115" s="19" t="s">
        <v>190</v>
      </c>
      <c r="AU115" s="19" t="s">
        <v>74</v>
      </c>
      <c r="AY115" s="19" t="s">
        <v>186</v>
      </c>
      <c r="BE115" s="194">
        <f t="shared" si="4"/>
        <v>1709.76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19" t="s">
        <v>74</v>
      </c>
      <c r="BK115" s="194">
        <f t="shared" si="9"/>
        <v>1709.76</v>
      </c>
      <c r="BL115" s="19" t="s">
        <v>194</v>
      </c>
      <c r="BM115" s="19" t="s">
        <v>308</v>
      </c>
    </row>
    <row r="116" spans="2:65" s="1" customFormat="1" ht="31.5" customHeight="1" x14ac:dyDescent="0.3">
      <c r="B116" s="35"/>
      <c r="C116" s="182" t="s">
        <v>309</v>
      </c>
      <c r="D116" s="182" t="s">
        <v>190</v>
      </c>
      <c r="E116" s="183" t="s">
        <v>310</v>
      </c>
      <c r="F116" s="184" t="s">
        <v>311</v>
      </c>
      <c r="G116" s="185" t="s">
        <v>193</v>
      </c>
      <c r="H116" s="186">
        <v>1</v>
      </c>
      <c r="I116" s="187">
        <v>744.64</v>
      </c>
      <c r="J116" s="188">
        <f t="shared" ref="J116:J138" si="10">ROUND(I116*H116,2)</f>
        <v>744.64</v>
      </c>
      <c r="K116" s="184" t="s">
        <v>21</v>
      </c>
      <c r="L116" s="189"/>
      <c r="M116" s="190" t="s">
        <v>21</v>
      </c>
      <c r="N116" s="191" t="s">
        <v>38</v>
      </c>
      <c r="O116" s="36"/>
      <c r="P116" s="192">
        <f t="shared" ref="P116:P138" si="11">O116*H116</f>
        <v>0</v>
      </c>
      <c r="Q116" s="192">
        <v>0</v>
      </c>
      <c r="R116" s="192">
        <f t="shared" ref="R116:R138" si="12">Q116*H116</f>
        <v>0</v>
      </c>
      <c r="S116" s="192">
        <v>0</v>
      </c>
      <c r="T116" s="193">
        <f t="shared" ref="T116:T138" si="13">S116*H116</f>
        <v>0</v>
      </c>
      <c r="AR116" s="19" t="s">
        <v>194</v>
      </c>
      <c r="AT116" s="19" t="s">
        <v>190</v>
      </c>
      <c r="AU116" s="19" t="s">
        <v>74</v>
      </c>
      <c r="AY116" s="19" t="s">
        <v>186</v>
      </c>
      <c r="BE116" s="194">
        <f t="shared" ref="BE116:BE138" si="14">IF(N116="základní",J116,0)</f>
        <v>744.64</v>
      </c>
      <c r="BF116" s="194">
        <f t="shared" ref="BF116:BF138" si="15">IF(N116="snížená",J116,0)</f>
        <v>0</v>
      </c>
      <c r="BG116" s="194">
        <f t="shared" ref="BG116:BG138" si="16">IF(N116="zákl. přenesená",J116,0)</f>
        <v>0</v>
      </c>
      <c r="BH116" s="194">
        <f t="shared" ref="BH116:BH138" si="17">IF(N116="sníž. přenesená",J116,0)</f>
        <v>0</v>
      </c>
      <c r="BI116" s="194">
        <f t="shared" ref="BI116:BI138" si="18">IF(N116="nulová",J116,0)</f>
        <v>0</v>
      </c>
      <c r="BJ116" s="19" t="s">
        <v>74</v>
      </c>
      <c r="BK116" s="194">
        <f t="shared" ref="BK116:BK138" si="19">ROUND(I116*H116,2)</f>
        <v>744.64</v>
      </c>
      <c r="BL116" s="19" t="s">
        <v>194</v>
      </c>
      <c r="BM116" s="19" t="s">
        <v>312</v>
      </c>
    </row>
    <row r="117" spans="2:65" s="1" customFormat="1" ht="31.5" customHeight="1" x14ac:dyDescent="0.3">
      <c r="B117" s="35"/>
      <c r="C117" s="182" t="s">
        <v>216</v>
      </c>
      <c r="D117" s="182" t="s">
        <v>190</v>
      </c>
      <c r="E117" s="183" t="s">
        <v>313</v>
      </c>
      <c r="F117" s="184" t="s">
        <v>314</v>
      </c>
      <c r="G117" s="185" t="s">
        <v>193</v>
      </c>
      <c r="H117" s="186">
        <v>1</v>
      </c>
      <c r="I117" s="187">
        <v>601.12</v>
      </c>
      <c r="J117" s="188">
        <f t="shared" si="10"/>
        <v>601.12</v>
      </c>
      <c r="K117" s="184" t="s">
        <v>21</v>
      </c>
      <c r="L117" s="189"/>
      <c r="M117" s="190" t="s">
        <v>21</v>
      </c>
      <c r="N117" s="191" t="s">
        <v>38</v>
      </c>
      <c r="O117" s="36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AR117" s="19" t="s">
        <v>194</v>
      </c>
      <c r="AT117" s="19" t="s">
        <v>190</v>
      </c>
      <c r="AU117" s="19" t="s">
        <v>74</v>
      </c>
      <c r="AY117" s="19" t="s">
        <v>186</v>
      </c>
      <c r="BE117" s="194">
        <f t="shared" si="14"/>
        <v>601.12</v>
      </c>
      <c r="BF117" s="194">
        <f t="shared" si="15"/>
        <v>0</v>
      </c>
      <c r="BG117" s="194">
        <f t="shared" si="16"/>
        <v>0</v>
      </c>
      <c r="BH117" s="194">
        <f t="shared" si="17"/>
        <v>0</v>
      </c>
      <c r="BI117" s="194">
        <f t="shared" si="18"/>
        <v>0</v>
      </c>
      <c r="BJ117" s="19" t="s">
        <v>74</v>
      </c>
      <c r="BK117" s="194">
        <f t="shared" si="19"/>
        <v>601.12</v>
      </c>
      <c r="BL117" s="19" t="s">
        <v>194</v>
      </c>
      <c r="BM117" s="19" t="s">
        <v>315</v>
      </c>
    </row>
    <row r="118" spans="2:65" s="1" customFormat="1" ht="22.5" customHeight="1" x14ac:dyDescent="0.3">
      <c r="B118" s="35"/>
      <c r="C118" s="182" t="s">
        <v>316</v>
      </c>
      <c r="D118" s="182" t="s">
        <v>190</v>
      </c>
      <c r="E118" s="183" t="s">
        <v>317</v>
      </c>
      <c r="F118" s="184" t="s">
        <v>318</v>
      </c>
      <c r="G118" s="185" t="s">
        <v>193</v>
      </c>
      <c r="H118" s="186">
        <v>2</v>
      </c>
      <c r="I118" s="187">
        <v>1508</v>
      </c>
      <c r="J118" s="188">
        <f t="shared" si="10"/>
        <v>3016</v>
      </c>
      <c r="K118" s="184" t="s">
        <v>21</v>
      </c>
      <c r="L118" s="189"/>
      <c r="M118" s="190" t="s">
        <v>21</v>
      </c>
      <c r="N118" s="191" t="s">
        <v>38</v>
      </c>
      <c r="O118" s="36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AR118" s="19" t="s">
        <v>194</v>
      </c>
      <c r="AT118" s="19" t="s">
        <v>190</v>
      </c>
      <c r="AU118" s="19" t="s">
        <v>74</v>
      </c>
      <c r="AY118" s="19" t="s">
        <v>186</v>
      </c>
      <c r="BE118" s="194">
        <f t="shared" si="14"/>
        <v>3016</v>
      </c>
      <c r="BF118" s="194">
        <f t="shared" si="15"/>
        <v>0</v>
      </c>
      <c r="BG118" s="194">
        <f t="shared" si="16"/>
        <v>0</v>
      </c>
      <c r="BH118" s="194">
        <f t="shared" si="17"/>
        <v>0</v>
      </c>
      <c r="BI118" s="194">
        <f t="shared" si="18"/>
        <v>0</v>
      </c>
      <c r="BJ118" s="19" t="s">
        <v>74</v>
      </c>
      <c r="BK118" s="194">
        <f t="shared" si="19"/>
        <v>3016</v>
      </c>
      <c r="BL118" s="19" t="s">
        <v>194</v>
      </c>
      <c r="BM118" s="19" t="s">
        <v>319</v>
      </c>
    </row>
    <row r="119" spans="2:65" s="1" customFormat="1" ht="31.5" customHeight="1" x14ac:dyDescent="0.3">
      <c r="B119" s="35"/>
      <c r="C119" s="182" t="s">
        <v>266</v>
      </c>
      <c r="D119" s="182" t="s">
        <v>190</v>
      </c>
      <c r="E119" s="183" t="s">
        <v>320</v>
      </c>
      <c r="F119" s="184" t="s">
        <v>321</v>
      </c>
      <c r="G119" s="185" t="s">
        <v>193</v>
      </c>
      <c r="H119" s="186">
        <v>4</v>
      </c>
      <c r="I119" s="187">
        <v>384.8</v>
      </c>
      <c r="J119" s="188">
        <f t="shared" si="10"/>
        <v>1539.2</v>
      </c>
      <c r="K119" s="184" t="s">
        <v>21</v>
      </c>
      <c r="L119" s="189"/>
      <c r="M119" s="190" t="s">
        <v>21</v>
      </c>
      <c r="N119" s="191" t="s">
        <v>38</v>
      </c>
      <c r="O119" s="36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AR119" s="19" t="s">
        <v>194</v>
      </c>
      <c r="AT119" s="19" t="s">
        <v>190</v>
      </c>
      <c r="AU119" s="19" t="s">
        <v>74</v>
      </c>
      <c r="AY119" s="19" t="s">
        <v>186</v>
      </c>
      <c r="BE119" s="194">
        <f t="shared" si="14"/>
        <v>1539.2</v>
      </c>
      <c r="BF119" s="194">
        <f t="shared" si="15"/>
        <v>0</v>
      </c>
      <c r="BG119" s="194">
        <f t="shared" si="16"/>
        <v>0</v>
      </c>
      <c r="BH119" s="194">
        <f t="shared" si="17"/>
        <v>0</v>
      </c>
      <c r="BI119" s="194">
        <f t="shared" si="18"/>
        <v>0</v>
      </c>
      <c r="BJ119" s="19" t="s">
        <v>74</v>
      </c>
      <c r="BK119" s="194">
        <f t="shared" si="19"/>
        <v>1539.2</v>
      </c>
      <c r="BL119" s="19" t="s">
        <v>194</v>
      </c>
      <c r="BM119" s="19" t="s">
        <v>322</v>
      </c>
    </row>
    <row r="120" spans="2:65" s="1" customFormat="1" ht="31.5" customHeight="1" x14ac:dyDescent="0.3">
      <c r="B120" s="35"/>
      <c r="C120" s="182" t="s">
        <v>323</v>
      </c>
      <c r="D120" s="182" t="s">
        <v>190</v>
      </c>
      <c r="E120" s="183" t="s">
        <v>324</v>
      </c>
      <c r="F120" s="184" t="s">
        <v>325</v>
      </c>
      <c r="G120" s="185" t="s">
        <v>193</v>
      </c>
      <c r="H120" s="186">
        <v>5</v>
      </c>
      <c r="I120" s="187">
        <v>184.08</v>
      </c>
      <c r="J120" s="188">
        <f t="shared" si="10"/>
        <v>920.4</v>
      </c>
      <c r="K120" s="184" t="s">
        <v>21</v>
      </c>
      <c r="L120" s="189"/>
      <c r="M120" s="190" t="s">
        <v>21</v>
      </c>
      <c r="N120" s="191" t="s">
        <v>38</v>
      </c>
      <c r="O120" s="36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AR120" s="19" t="s">
        <v>194</v>
      </c>
      <c r="AT120" s="19" t="s">
        <v>190</v>
      </c>
      <c r="AU120" s="19" t="s">
        <v>74</v>
      </c>
      <c r="AY120" s="19" t="s">
        <v>186</v>
      </c>
      <c r="BE120" s="194">
        <f t="shared" si="14"/>
        <v>920.4</v>
      </c>
      <c r="BF120" s="194">
        <f t="shared" si="15"/>
        <v>0</v>
      </c>
      <c r="BG120" s="194">
        <f t="shared" si="16"/>
        <v>0</v>
      </c>
      <c r="BH120" s="194">
        <f t="shared" si="17"/>
        <v>0</v>
      </c>
      <c r="BI120" s="194">
        <f t="shared" si="18"/>
        <v>0</v>
      </c>
      <c r="BJ120" s="19" t="s">
        <v>74</v>
      </c>
      <c r="BK120" s="194">
        <f t="shared" si="19"/>
        <v>920.4</v>
      </c>
      <c r="BL120" s="19" t="s">
        <v>194</v>
      </c>
      <c r="BM120" s="19" t="s">
        <v>326</v>
      </c>
    </row>
    <row r="121" spans="2:65" s="1" customFormat="1" ht="31.5" customHeight="1" x14ac:dyDescent="0.3">
      <c r="B121" s="35"/>
      <c r="C121" s="182" t="s">
        <v>270</v>
      </c>
      <c r="D121" s="182" t="s">
        <v>190</v>
      </c>
      <c r="E121" s="183" t="s">
        <v>327</v>
      </c>
      <c r="F121" s="184" t="s">
        <v>328</v>
      </c>
      <c r="G121" s="185" t="s">
        <v>193</v>
      </c>
      <c r="H121" s="186">
        <v>3</v>
      </c>
      <c r="I121" s="187">
        <v>21.84</v>
      </c>
      <c r="J121" s="188">
        <f t="shared" si="10"/>
        <v>65.52</v>
      </c>
      <c r="K121" s="184" t="s">
        <v>21</v>
      </c>
      <c r="L121" s="189"/>
      <c r="M121" s="190" t="s">
        <v>21</v>
      </c>
      <c r="N121" s="191" t="s">
        <v>38</v>
      </c>
      <c r="O121" s="36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AR121" s="19" t="s">
        <v>194</v>
      </c>
      <c r="AT121" s="19" t="s">
        <v>190</v>
      </c>
      <c r="AU121" s="19" t="s">
        <v>74</v>
      </c>
      <c r="AY121" s="19" t="s">
        <v>186</v>
      </c>
      <c r="BE121" s="194">
        <f t="shared" si="14"/>
        <v>65.52</v>
      </c>
      <c r="BF121" s="194">
        <f t="shared" si="15"/>
        <v>0</v>
      </c>
      <c r="BG121" s="194">
        <f t="shared" si="16"/>
        <v>0</v>
      </c>
      <c r="BH121" s="194">
        <f t="shared" si="17"/>
        <v>0</v>
      </c>
      <c r="BI121" s="194">
        <f t="shared" si="18"/>
        <v>0</v>
      </c>
      <c r="BJ121" s="19" t="s">
        <v>74</v>
      </c>
      <c r="BK121" s="194">
        <f t="shared" si="19"/>
        <v>65.52</v>
      </c>
      <c r="BL121" s="19" t="s">
        <v>194</v>
      </c>
      <c r="BM121" s="19" t="s">
        <v>329</v>
      </c>
    </row>
    <row r="122" spans="2:65" s="1" customFormat="1" ht="31.5" customHeight="1" x14ac:dyDescent="0.3">
      <c r="B122" s="35"/>
      <c r="C122" s="182" t="s">
        <v>330</v>
      </c>
      <c r="D122" s="182" t="s">
        <v>190</v>
      </c>
      <c r="E122" s="183" t="s">
        <v>331</v>
      </c>
      <c r="F122" s="184" t="s">
        <v>332</v>
      </c>
      <c r="G122" s="185" t="s">
        <v>193</v>
      </c>
      <c r="H122" s="186">
        <v>2</v>
      </c>
      <c r="I122" s="187">
        <v>21.84</v>
      </c>
      <c r="J122" s="188">
        <f t="shared" si="10"/>
        <v>43.68</v>
      </c>
      <c r="K122" s="184" t="s">
        <v>21</v>
      </c>
      <c r="L122" s="189"/>
      <c r="M122" s="190" t="s">
        <v>21</v>
      </c>
      <c r="N122" s="191" t="s">
        <v>38</v>
      </c>
      <c r="O122" s="36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AR122" s="19" t="s">
        <v>194</v>
      </c>
      <c r="AT122" s="19" t="s">
        <v>190</v>
      </c>
      <c r="AU122" s="19" t="s">
        <v>74</v>
      </c>
      <c r="AY122" s="19" t="s">
        <v>186</v>
      </c>
      <c r="BE122" s="194">
        <f t="shared" si="14"/>
        <v>43.68</v>
      </c>
      <c r="BF122" s="194">
        <f t="shared" si="15"/>
        <v>0</v>
      </c>
      <c r="BG122" s="194">
        <f t="shared" si="16"/>
        <v>0</v>
      </c>
      <c r="BH122" s="194">
        <f t="shared" si="17"/>
        <v>0</v>
      </c>
      <c r="BI122" s="194">
        <f t="shared" si="18"/>
        <v>0</v>
      </c>
      <c r="BJ122" s="19" t="s">
        <v>74</v>
      </c>
      <c r="BK122" s="194">
        <f t="shared" si="19"/>
        <v>43.68</v>
      </c>
      <c r="BL122" s="19" t="s">
        <v>194</v>
      </c>
      <c r="BM122" s="19" t="s">
        <v>333</v>
      </c>
    </row>
    <row r="123" spans="2:65" s="1" customFormat="1" ht="31.5" customHeight="1" x14ac:dyDescent="0.3">
      <c r="B123" s="35"/>
      <c r="C123" s="182" t="s">
        <v>273</v>
      </c>
      <c r="D123" s="182" t="s">
        <v>190</v>
      </c>
      <c r="E123" s="183" t="s">
        <v>334</v>
      </c>
      <c r="F123" s="184" t="s">
        <v>335</v>
      </c>
      <c r="G123" s="185" t="s">
        <v>193</v>
      </c>
      <c r="H123" s="186">
        <v>1</v>
      </c>
      <c r="I123" s="187">
        <v>1040</v>
      </c>
      <c r="J123" s="188">
        <f t="shared" si="10"/>
        <v>1040</v>
      </c>
      <c r="K123" s="184" t="s">
        <v>21</v>
      </c>
      <c r="L123" s="189"/>
      <c r="M123" s="190" t="s">
        <v>21</v>
      </c>
      <c r="N123" s="191" t="s">
        <v>38</v>
      </c>
      <c r="O123" s="36"/>
      <c r="P123" s="192">
        <f t="shared" si="11"/>
        <v>0</v>
      </c>
      <c r="Q123" s="192">
        <v>0</v>
      </c>
      <c r="R123" s="192">
        <f t="shared" si="12"/>
        <v>0</v>
      </c>
      <c r="S123" s="192">
        <v>0</v>
      </c>
      <c r="T123" s="193">
        <f t="shared" si="13"/>
        <v>0</v>
      </c>
      <c r="AR123" s="19" t="s">
        <v>194</v>
      </c>
      <c r="AT123" s="19" t="s">
        <v>190</v>
      </c>
      <c r="AU123" s="19" t="s">
        <v>74</v>
      </c>
      <c r="AY123" s="19" t="s">
        <v>186</v>
      </c>
      <c r="BE123" s="194">
        <f t="shared" si="14"/>
        <v>1040</v>
      </c>
      <c r="BF123" s="194">
        <f t="shared" si="15"/>
        <v>0</v>
      </c>
      <c r="BG123" s="194">
        <f t="shared" si="16"/>
        <v>0</v>
      </c>
      <c r="BH123" s="194">
        <f t="shared" si="17"/>
        <v>0</v>
      </c>
      <c r="BI123" s="194">
        <f t="shared" si="18"/>
        <v>0</v>
      </c>
      <c r="BJ123" s="19" t="s">
        <v>74</v>
      </c>
      <c r="BK123" s="194">
        <f t="shared" si="19"/>
        <v>1040</v>
      </c>
      <c r="BL123" s="19" t="s">
        <v>194</v>
      </c>
      <c r="BM123" s="19" t="s">
        <v>336</v>
      </c>
    </row>
    <row r="124" spans="2:65" s="1" customFormat="1" ht="22.5" customHeight="1" x14ac:dyDescent="0.3">
      <c r="B124" s="35"/>
      <c r="C124" s="182" t="s">
        <v>337</v>
      </c>
      <c r="D124" s="182" t="s">
        <v>190</v>
      </c>
      <c r="E124" s="183" t="s">
        <v>338</v>
      </c>
      <c r="F124" s="184" t="s">
        <v>339</v>
      </c>
      <c r="G124" s="185" t="s">
        <v>193</v>
      </c>
      <c r="H124" s="186">
        <v>1</v>
      </c>
      <c r="I124" s="187">
        <v>5116.8</v>
      </c>
      <c r="J124" s="188">
        <f t="shared" si="10"/>
        <v>5116.8</v>
      </c>
      <c r="K124" s="184" t="s">
        <v>21</v>
      </c>
      <c r="L124" s="189"/>
      <c r="M124" s="190" t="s">
        <v>21</v>
      </c>
      <c r="N124" s="191" t="s">
        <v>38</v>
      </c>
      <c r="O124" s="36"/>
      <c r="P124" s="192">
        <f t="shared" si="11"/>
        <v>0</v>
      </c>
      <c r="Q124" s="192">
        <v>0</v>
      </c>
      <c r="R124" s="192">
        <f t="shared" si="12"/>
        <v>0</v>
      </c>
      <c r="S124" s="192">
        <v>0</v>
      </c>
      <c r="T124" s="193">
        <f t="shared" si="13"/>
        <v>0</v>
      </c>
      <c r="AR124" s="19" t="s">
        <v>194</v>
      </c>
      <c r="AT124" s="19" t="s">
        <v>190</v>
      </c>
      <c r="AU124" s="19" t="s">
        <v>74</v>
      </c>
      <c r="AY124" s="19" t="s">
        <v>186</v>
      </c>
      <c r="BE124" s="194">
        <f t="shared" si="14"/>
        <v>5116.8</v>
      </c>
      <c r="BF124" s="194">
        <f t="shared" si="15"/>
        <v>0</v>
      </c>
      <c r="BG124" s="194">
        <f t="shared" si="16"/>
        <v>0</v>
      </c>
      <c r="BH124" s="194">
        <f t="shared" si="17"/>
        <v>0</v>
      </c>
      <c r="BI124" s="194">
        <f t="shared" si="18"/>
        <v>0</v>
      </c>
      <c r="BJ124" s="19" t="s">
        <v>74</v>
      </c>
      <c r="BK124" s="194">
        <f t="shared" si="19"/>
        <v>5116.8</v>
      </c>
      <c r="BL124" s="19" t="s">
        <v>194</v>
      </c>
      <c r="BM124" s="19" t="s">
        <v>340</v>
      </c>
    </row>
    <row r="125" spans="2:65" s="1" customFormat="1" ht="31.5" customHeight="1" x14ac:dyDescent="0.3">
      <c r="B125" s="35"/>
      <c r="C125" s="182" t="s">
        <v>341</v>
      </c>
      <c r="D125" s="182" t="s">
        <v>190</v>
      </c>
      <c r="E125" s="183" t="s">
        <v>342</v>
      </c>
      <c r="F125" s="184" t="s">
        <v>343</v>
      </c>
      <c r="G125" s="185" t="s">
        <v>193</v>
      </c>
      <c r="H125" s="186">
        <v>1</v>
      </c>
      <c r="I125" s="187">
        <v>425.36</v>
      </c>
      <c r="J125" s="188">
        <f t="shared" si="10"/>
        <v>425.36</v>
      </c>
      <c r="K125" s="184" t="s">
        <v>21</v>
      </c>
      <c r="L125" s="189"/>
      <c r="M125" s="190" t="s">
        <v>21</v>
      </c>
      <c r="N125" s="191" t="s">
        <v>38</v>
      </c>
      <c r="O125" s="36"/>
      <c r="P125" s="192">
        <f t="shared" si="11"/>
        <v>0</v>
      </c>
      <c r="Q125" s="192">
        <v>0</v>
      </c>
      <c r="R125" s="192">
        <f t="shared" si="12"/>
        <v>0</v>
      </c>
      <c r="S125" s="192">
        <v>0</v>
      </c>
      <c r="T125" s="193">
        <f t="shared" si="13"/>
        <v>0</v>
      </c>
      <c r="AR125" s="19" t="s">
        <v>194</v>
      </c>
      <c r="AT125" s="19" t="s">
        <v>190</v>
      </c>
      <c r="AU125" s="19" t="s">
        <v>74</v>
      </c>
      <c r="AY125" s="19" t="s">
        <v>186</v>
      </c>
      <c r="BE125" s="194">
        <f t="shared" si="14"/>
        <v>425.36</v>
      </c>
      <c r="BF125" s="194">
        <f t="shared" si="15"/>
        <v>0</v>
      </c>
      <c r="BG125" s="194">
        <f t="shared" si="16"/>
        <v>0</v>
      </c>
      <c r="BH125" s="194">
        <f t="shared" si="17"/>
        <v>0</v>
      </c>
      <c r="BI125" s="194">
        <f t="shared" si="18"/>
        <v>0</v>
      </c>
      <c r="BJ125" s="19" t="s">
        <v>74</v>
      </c>
      <c r="BK125" s="194">
        <f t="shared" si="19"/>
        <v>425.36</v>
      </c>
      <c r="BL125" s="19" t="s">
        <v>194</v>
      </c>
      <c r="BM125" s="19" t="s">
        <v>344</v>
      </c>
    </row>
    <row r="126" spans="2:65" s="1" customFormat="1" ht="31.5" customHeight="1" x14ac:dyDescent="0.3">
      <c r="B126" s="35"/>
      <c r="C126" s="182" t="s">
        <v>220</v>
      </c>
      <c r="D126" s="182" t="s">
        <v>190</v>
      </c>
      <c r="E126" s="183" t="s">
        <v>345</v>
      </c>
      <c r="F126" s="184" t="s">
        <v>346</v>
      </c>
      <c r="G126" s="185" t="s">
        <v>193</v>
      </c>
      <c r="H126" s="186">
        <v>1</v>
      </c>
      <c r="I126" s="187">
        <v>1324.96</v>
      </c>
      <c r="J126" s="188">
        <f t="shared" si="10"/>
        <v>1324.96</v>
      </c>
      <c r="K126" s="184" t="s">
        <v>21</v>
      </c>
      <c r="L126" s="189"/>
      <c r="M126" s="190" t="s">
        <v>21</v>
      </c>
      <c r="N126" s="191" t="s">
        <v>38</v>
      </c>
      <c r="O126" s="36"/>
      <c r="P126" s="192">
        <f t="shared" si="11"/>
        <v>0</v>
      </c>
      <c r="Q126" s="192">
        <v>0</v>
      </c>
      <c r="R126" s="192">
        <f t="shared" si="12"/>
        <v>0</v>
      </c>
      <c r="S126" s="192">
        <v>0</v>
      </c>
      <c r="T126" s="193">
        <f t="shared" si="13"/>
        <v>0</v>
      </c>
      <c r="AR126" s="19" t="s">
        <v>194</v>
      </c>
      <c r="AT126" s="19" t="s">
        <v>190</v>
      </c>
      <c r="AU126" s="19" t="s">
        <v>74</v>
      </c>
      <c r="AY126" s="19" t="s">
        <v>186</v>
      </c>
      <c r="BE126" s="194">
        <f t="shared" si="14"/>
        <v>1324.96</v>
      </c>
      <c r="BF126" s="194">
        <f t="shared" si="15"/>
        <v>0</v>
      </c>
      <c r="BG126" s="194">
        <f t="shared" si="16"/>
        <v>0</v>
      </c>
      <c r="BH126" s="194">
        <f t="shared" si="17"/>
        <v>0</v>
      </c>
      <c r="BI126" s="194">
        <f t="shared" si="18"/>
        <v>0</v>
      </c>
      <c r="BJ126" s="19" t="s">
        <v>74</v>
      </c>
      <c r="BK126" s="194">
        <f t="shared" si="19"/>
        <v>1324.96</v>
      </c>
      <c r="BL126" s="19" t="s">
        <v>194</v>
      </c>
      <c r="BM126" s="19" t="s">
        <v>347</v>
      </c>
    </row>
    <row r="127" spans="2:65" s="1" customFormat="1" ht="22.5" customHeight="1" x14ac:dyDescent="0.3">
      <c r="B127" s="35"/>
      <c r="C127" s="182" t="s">
        <v>10</v>
      </c>
      <c r="D127" s="182" t="s">
        <v>190</v>
      </c>
      <c r="E127" s="183" t="s">
        <v>348</v>
      </c>
      <c r="F127" s="184" t="s">
        <v>349</v>
      </c>
      <c r="G127" s="185" t="s">
        <v>193</v>
      </c>
      <c r="H127" s="186">
        <v>2</v>
      </c>
      <c r="I127" s="187">
        <v>93.6</v>
      </c>
      <c r="J127" s="188">
        <f t="shared" si="10"/>
        <v>187.2</v>
      </c>
      <c r="K127" s="184" t="s">
        <v>21</v>
      </c>
      <c r="L127" s="189"/>
      <c r="M127" s="190" t="s">
        <v>21</v>
      </c>
      <c r="N127" s="191" t="s">
        <v>38</v>
      </c>
      <c r="O127" s="36"/>
      <c r="P127" s="192">
        <f t="shared" si="11"/>
        <v>0</v>
      </c>
      <c r="Q127" s="192">
        <v>0</v>
      </c>
      <c r="R127" s="192">
        <f t="shared" si="12"/>
        <v>0</v>
      </c>
      <c r="S127" s="192">
        <v>0</v>
      </c>
      <c r="T127" s="193">
        <f t="shared" si="13"/>
        <v>0</v>
      </c>
      <c r="AR127" s="19" t="s">
        <v>194</v>
      </c>
      <c r="AT127" s="19" t="s">
        <v>190</v>
      </c>
      <c r="AU127" s="19" t="s">
        <v>74</v>
      </c>
      <c r="AY127" s="19" t="s">
        <v>186</v>
      </c>
      <c r="BE127" s="194">
        <f t="shared" si="14"/>
        <v>187.2</v>
      </c>
      <c r="BF127" s="194">
        <f t="shared" si="15"/>
        <v>0</v>
      </c>
      <c r="BG127" s="194">
        <f t="shared" si="16"/>
        <v>0</v>
      </c>
      <c r="BH127" s="194">
        <f t="shared" si="17"/>
        <v>0</v>
      </c>
      <c r="BI127" s="194">
        <f t="shared" si="18"/>
        <v>0</v>
      </c>
      <c r="BJ127" s="19" t="s">
        <v>74</v>
      </c>
      <c r="BK127" s="194">
        <f t="shared" si="19"/>
        <v>187.2</v>
      </c>
      <c r="BL127" s="19" t="s">
        <v>194</v>
      </c>
      <c r="BM127" s="19" t="s">
        <v>350</v>
      </c>
    </row>
    <row r="128" spans="2:65" s="1" customFormat="1" ht="22.5" customHeight="1" x14ac:dyDescent="0.3">
      <c r="B128" s="35"/>
      <c r="C128" s="182" t="s">
        <v>223</v>
      </c>
      <c r="D128" s="182" t="s">
        <v>190</v>
      </c>
      <c r="E128" s="183" t="s">
        <v>351</v>
      </c>
      <c r="F128" s="184" t="s">
        <v>352</v>
      </c>
      <c r="G128" s="185" t="s">
        <v>193</v>
      </c>
      <c r="H128" s="186">
        <v>5</v>
      </c>
      <c r="I128" s="187">
        <v>93.08</v>
      </c>
      <c r="J128" s="188">
        <f t="shared" si="10"/>
        <v>465.4</v>
      </c>
      <c r="K128" s="184" t="s">
        <v>21</v>
      </c>
      <c r="L128" s="189"/>
      <c r="M128" s="190" t="s">
        <v>21</v>
      </c>
      <c r="N128" s="191" t="s">
        <v>38</v>
      </c>
      <c r="O128" s="36"/>
      <c r="P128" s="192">
        <f t="shared" si="11"/>
        <v>0</v>
      </c>
      <c r="Q128" s="192">
        <v>0</v>
      </c>
      <c r="R128" s="192">
        <f t="shared" si="12"/>
        <v>0</v>
      </c>
      <c r="S128" s="192">
        <v>0</v>
      </c>
      <c r="T128" s="193">
        <f t="shared" si="13"/>
        <v>0</v>
      </c>
      <c r="AR128" s="19" t="s">
        <v>194</v>
      </c>
      <c r="AT128" s="19" t="s">
        <v>190</v>
      </c>
      <c r="AU128" s="19" t="s">
        <v>74</v>
      </c>
      <c r="AY128" s="19" t="s">
        <v>186</v>
      </c>
      <c r="BE128" s="194">
        <f t="shared" si="14"/>
        <v>465.4</v>
      </c>
      <c r="BF128" s="194">
        <f t="shared" si="15"/>
        <v>0</v>
      </c>
      <c r="BG128" s="194">
        <f t="shared" si="16"/>
        <v>0</v>
      </c>
      <c r="BH128" s="194">
        <f t="shared" si="17"/>
        <v>0</v>
      </c>
      <c r="BI128" s="194">
        <f t="shared" si="18"/>
        <v>0</v>
      </c>
      <c r="BJ128" s="19" t="s">
        <v>74</v>
      </c>
      <c r="BK128" s="194">
        <f t="shared" si="19"/>
        <v>465.4</v>
      </c>
      <c r="BL128" s="19" t="s">
        <v>194</v>
      </c>
      <c r="BM128" s="19" t="s">
        <v>353</v>
      </c>
    </row>
    <row r="129" spans="2:65" s="1" customFormat="1" ht="22.5" customHeight="1" x14ac:dyDescent="0.3">
      <c r="B129" s="35"/>
      <c r="C129" s="182" t="s">
        <v>354</v>
      </c>
      <c r="D129" s="182" t="s">
        <v>190</v>
      </c>
      <c r="E129" s="183" t="s">
        <v>355</v>
      </c>
      <c r="F129" s="184" t="s">
        <v>356</v>
      </c>
      <c r="G129" s="185" t="s">
        <v>193</v>
      </c>
      <c r="H129" s="186">
        <v>5</v>
      </c>
      <c r="I129" s="187">
        <v>95.68</v>
      </c>
      <c r="J129" s="188">
        <f t="shared" si="10"/>
        <v>478.4</v>
      </c>
      <c r="K129" s="184" t="s">
        <v>21</v>
      </c>
      <c r="L129" s="189"/>
      <c r="M129" s="190" t="s">
        <v>21</v>
      </c>
      <c r="N129" s="191" t="s">
        <v>38</v>
      </c>
      <c r="O129" s="36"/>
      <c r="P129" s="192">
        <f t="shared" si="11"/>
        <v>0</v>
      </c>
      <c r="Q129" s="192">
        <v>0</v>
      </c>
      <c r="R129" s="192">
        <f t="shared" si="12"/>
        <v>0</v>
      </c>
      <c r="S129" s="192">
        <v>0</v>
      </c>
      <c r="T129" s="193">
        <f t="shared" si="13"/>
        <v>0</v>
      </c>
      <c r="AR129" s="19" t="s">
        <v>194</v>
      </c>
      <c r="AT129" s="19" t="s">
        <v>190</v>
      </c>
      <c r="AU129" s="19" t="s">
        <v>74</v>
      </c>
      <c r="AY129" s="19" t="s">
        <v>186</v>
      </c>
      <c r="BE129" s="194">
        <f t="shared" si="14"/>
        <v>478.4</v>
      </c>
      <c r="BF129" s="194">
        <f t="shared" si="15"/>
        <v>0</v>
      </c>
      <c r="BG129" s="194">
        <f t="shared" si="16"/>
        <v>0</v>
      </c>
      <c r="BH129" s="194">
        <f t="shared" si="17"/>
        <v>0</v>
      </c>
      <c r="BI129" s="194">
        <f t="shared" si="18"/>
        <v>0</v>
      </c>
      <c r="BJ129" s="19" t="s">
        <v>74</v>
      </c>
      <c r="BK129" s="194">
        <f t="shared" si="19"/>
        <v>478.4</v>
      </c>
      <c r="BL129" s="19" t="s">
        <v>194</v>
      </c>
      <c r="BM129" s="19" t="s">
        <v>357</v>
      </c>
    </row>
    <row r="130" spans="2:65" s="1" customFormat="1" ht="22.5" customHeight="1" x14ac:dyDescent="0.3">
      <c r="B130" s="35"/>
      <c r="C130" s="182" t="s">
        <v>227</v>
      </c>
      <c r="D130" s="182" t="s">
        <v>190</v>
      </c>
      <c r="E130" s="183" t="s">
        <v>358</v>
      </c>
      <c r="F130" s="184" t="s">
        <v>359</v>
      </c>
      <c r="G130" s="185" t="s">
        <v>193</v>
      </c>
      <c r="H130" s="186">
        <v>2</v>
      </c>
      <c r="I130" s="187">
        <v>89.96</v>
      </c>
      <c r="J130" s="188">
        <f t="shared" si="10"/>
        <v>179.92</v>
      </c>
      <c r="K130" s="184" t="s">
        <v>21</v>
      </c>
      <c r="L130" s="189"/>
      <c r="M130" s="190" t="s">
        <v>21</v>
      </c>
      <c r="N130" s="191" t="s">
        <v>38</v>
      </c>
      <c r="O130" s="36"/>
      <c r="P130" s="192">
        <f t="shared" si="11"/>
        <v>0</v>
      </c>
      <c r="Q130" s="192">
        <v>0</v>
      </c>
      <c r="R130" s="192">
        <f t="shared" si="12"/>
        <v>0</v>
      </c>
      <c r="S130" s="192">
        <v>0</v>
      </c>
      <c r="T130" s="193">
        <f t="shared" si="13"/>
        <v>0</v>
      </c>
      <c r="AR130" s="19" t="s">
        <v>194</v>
      </c>
      <c r="AT130" s="19" t="s">
        <v>190</v>
      </c>
      <c r="AU130" s="19" t="s">
        <v>74</v>
      </c>
      <c r="AY130" s="19" t="s">
        <v>186</v>
      </c>
      <c r="BE130" s="194">
        <f t="shared" si="14"/>
        <v>179.92</v>
      </c>
      <c r="BF130" s="194">
        <f t="shared" si="15"/>
        <v>0</v>
      </c>
      <c r="BG130" s="194">
        <f t="shared" si="16"/>
        <v>0</v>
      </c>
      <c r="BH130" s="194">
        <f t="shared" si="17"/>
        <v>0</v>
      </c>
      <c r="BI130" s="194">
        <f t="shared" si="18"/>
        <v>0</v>
      </c>
      <c r="BJ130" s="19" t="s">
        <v>74</v>
      </c>
      <c r="BK130" s="194">
        <f t="shared" si="19"/>
        <v>179.92</v>
      </c>
      <c r="BL130" s="19" t="s">
        <v>194</v>
      </c>
      <c r="BM130" s="19" t="s">
        <v>360</v>
      </c>
    </row>
    <row r="131" spans="2:65" s="1" customFormat="1" ht="22.5" customHeight="1" x14ac:dyDescent="0.3">
      <c r="B131" s="35"/>
      <c r="C131" s="182" t="s">
        <v>361</v>
      </c>
      <c r="D131" s="182" t="s">
        <v>190</v>
      </c>
      <c r="E131" s="183" t="s">
        <v>362</v>
      </c>
      <c r="F131" s="184" t="s">
        <v>363</v>
      </c>
      <c r="G131" s="185" t="s">
        <v>193</v>
      </c>
      <c r="H131" s="186">
        <v>5</v>
      </c>
      <c r="I131" s="187">
        <v>97.24</v>
      </c>
      <c r="J131" s="188">
        <f t="shared" si="10"/>
        <v>486.2</v>
      </c>
      <c r="K131" s="184" t="s">
        <v>21</v>
      </c>
      <c r="L131" s="189"/>
      <c r="M131" s="190" t="s">
        <v>21</v>
      </c>
      <c r="N131" s="191" t="s">
        <v>38</v>
      </c>
      <c r="O131" s="36"/>
      <c r="P131" s="192">
        <f t="shared" si="11"/>
        <v>0</v>
      </c>
      <c r="Q131" s="192">
        <v>0</v>
      </c>
      <c r="R131" s="192">
        <f t="shared" si="12"/>
        <v>0</v>
      </c>
      <c r="S131" s="192">
        <v>0</v>
      </c>
      <c r="T131" s="193">
        <f t="shared" si="13"/>
        <v>0</v>
      </c>
      <c r="AR131" s="19" t="s">
        <v>194</v>
      </c>
      <c r="AT131" s="19" t="s">
        <v>190</v>
      </c>
      <c r="AU131" s="19" t="s">
        <v>74</v>
      </c>
      <c r="AY131" s="19" t="s">
        <v>186</v>
      </c>
      <c r="BE131" s="194">
        <f t="shared" si="14"/>
        <v>486.2</v>
      </c>
      <c r="BF131" s="194">
        <f t="shared" si="15"/>
        <v>0</v>
      </c>
      <c r="BG131" s="194">
        <f t="shared" si="16"/>
        <v>0</v>
      </c>
      <c r="BH131" s="194">
        <f t="shared" si="17"/>
        <v>0</v>
      </c>
      <c r="BI131" s="194">
        <f t="shared" si="18"/>
        <v>0</v>
      </c>
      <c r="BJ131" s="19" t="s">
        <v>74</v>
      </c>
      <c r="BK131" s="194">
        <f t="shared" si="19"/>
        <v>486.2</v>
      </c>
      <c r="BL131" s="19" t="s">
        <v>194</v>
      </c>
      <c r="BM131" s="19" t="s">
        <v>364</v>
      </c>
    </row>
    <row r="132" spans="2:65" s="1" customFormat="1" ht="22.5" customHeight="1" x14ac:dyDescent="0.3">
      <c r="B132" s="35"/>
      <c r="C132" s="182" t="s">
        <v>231</v>
      </c>
      <c r="D132" s="182" t="s">
        <v>190</v>
      </c>
      <c r="E132" s="183" t="s">
        <v>365</v>
      </c>
      <c r="F132" s="184" t="s">
        <v>366</v>
      </c>
      <c r="G132" s="185" t="s">
        <v>193</v>
      </c>
      <c r="H132" s="186">
        <v>5</v>
      </c>
      <c r="I132" s="187">
        <v>99.32</v>
      </c>
      <c r="J132" s="188">
        <f t="shared" si="10"/>
        <v>496.6</v>
      </c>
      <c r="K132" s="184" t="s">
        <v>21</v>
      </c>
      <c r="L132" s="189"/>
      <c r="M132" s="190" t="s">
        <v>21</v>
      </c>
      <c r="N132" s="191" t="s">
        <v>38</v>
      </c>
      <c r="O132" s="36"/>
      <c r="P132" s="192">
        <f t="shared" si="11"/>
        <v>0</v>
      </c>
      <c r="Q132" s="192">
        <v>0</v>
      </c>
      <c r="R132" s="192">
        <f t="shared" si="12"/>
        <v>0</v>
      </c>
      <c r="S132" s="192">
        <v>0</v>
      </c>
      <c r="T132" s="193">
        <f t="shared" si="13"/>
        <v>0</v>
      </c>
      <c r="AR132" s="19" t="s">
        <v>194</v>
      </c>
      <c r="AT132" s="19" t="s">
        <v>190</v>
      </c>
      <c r="AU132" s="19" t="s">
        <v>74</v>
      </c>
      <c r="AY132" s="19" t="s">
        <v>186</v>
      </c>
      <c r="BE132" s="194">
        <f t="shared" si="14"/>
        <v>496.6</v>
      </c>
      <c r="BF132" s="194">
        <f t="shared" si="15"/>
        <v>0</v>
      </c>
      <c r="BG132" s="194">
        <f t="shared" si="16"/>
        <v>0</v>
      </c>
      <c r="BH132" s="194">
        <f t="shared" si="17"/>
        <v>0</v>
      </c>
      <c r="BI132" s="194">
        <f t="shared" si="18"/>
        <v>0</v>
      </c>
      <c r="BJ132" s="19" t="s">
        <v>74</v>
      </c>
      <c r="BK132" s="194">
        <f t="shared" si="19"/>
        <v>496.6</v>
      </c>
      <c r="BL132" s="19" t="s">
        <v>194</v>
      </c>
      <c r="BM132" s="19" t="s">
        <v>367</v>
      </c>
    </row>
    <row r="133" spans="2:65" s="1" customFormat="1" ht="31.5" customHeight="1" x14ac:dyDescent="0.3">
      <c r="B133" s="35"/>
      <c r="C133" s="197" t="s">
        <v>368</v>
      </c>
      <c r="D133" s="197" t="s">
        <v>198</v>
      </c>
      <c r="E133" s="198" t="s">
        <v>369</v>
      </c>
      <c r="F133" s="199" t="s">
        <v>370</v>
      </c>
      <c r="G133" s="200" t="s">
        <v>193</v>
      </c>
      <c r="H133" s="201">
        <v>1</v>
      </c>
      <c r="I133" s="202">
        <v>12896</v>
      </c>
      <c r="J133" s="203">
        <f t="shared" si="10"/>
        <v>12896</v>
      </c>
      <c r="K133" s="199" t="s">
        <v>21</v>
      </c>
      <c r="L133" s="55"/>
      <c r="M133" s="204" t="s">
        <v>21</v>
      </c>
      <c r="N133" s="205" t="s">
        <v>38</v>
      </c>
      <c r="O133" s="36"/>
      <c r="P133" s="192">
        <f t="shared" si="11"/>
        <v>0</v>
      </c>
      <c r="Q133" s="192">
        <v>0</v>
      </c>
      <c r="R133" s="192">
        <f t="shared" si="12"/>
        <v>0</v>
      </c>
      <c r="S133" s="192">
        <v>0</v>
      </c>
      <c r="T133" s="193">
        <f t="shared" si="13"/>
        <v>0</v>
      </c>
      <c r="AR133" s="19" t="s">
        <v>194</v>
      </c>
      <c r="AT133" s="19" t="s">
        <v>198</v>
      </c>
      <c r="AU133" s="19" t="s">
        <v>74</v>
      </c>
      <c r="AY133" s="19" t="s">
        <v>186</v>
      </c>
      <c r="BE133" s="194">
        <f t="shared" si="14"/>
        <v>12896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19" t="s">
        <v>74</v>
      </c>
      <c r="BK133" s="194">
        <f t="shared" si="19"/>
        <v>12896</v>
      </c>
      <c r="BL133" s="19" t="s">
        <v>194</v>
      </c>
      <c r="BM133" s="19" t="s">
        <v>371</v>
      </c>
    </row>
    <row r="134" spans="2:65" s="1" customFormat="1" ht="22.5" customHeight="1" x14ac:dyDescent="0.3">
      <c r="B134" s="35"/>
      <c r="C134" s="197" t="s">
        <v>283</v>
      </c>
      <c r="D134" s="197" t="s">
        <v>198</v>
      </c>
      <c r="E134" s="198" t="s">
        <v>372</v>
      </c>
      <c r="F134" s="199" t="s">
        <v>373</v>
      </c>
      <c r="G134" s="200" t="s">
        <v>193</v>
      </c>
      <c r="H134" s="201">
        <v>2</v>
      </c>
      <c r="I134" s="202">
        <v>3754.4</v>
      </c>
      <c r="J134" s="203">
        <f t="shared" si="10"/>
        <v>7508.8</v>
      </c>
      <c r="K134" s="199" t="s">
        <v>21</v>
      </c>
      <c r="L134" s="55"/>
      <c r="M134" s="204" t="s">
        <v>21</v>
      </c>
      <c r="N134" s="205" t="s">
        <v>38</v>
      </c>
      <c r="O134" s="36"/>
      <c r="P134" s="192">
        <f t="shared" si="11"/>
        <v>0</v>
      </c>
      <c r="Q134" s="192">
        <v>0</v>
      </c>
      <c r="R134" s="192">
        <f t="shared" si="12"/>
        <v>0</v>
      </c>
      <c r="S134" s="192">
        <v>0</v>
      </c>
      <c r="T134" s="193">
        <f t="shared" si="13"/>
        <v>0</v>
      </c>
      <c r="AR134" s="19" t="s">
        <v>194</v>
      </c>
      <c r="AT134" s="19" t="s">
        <v>198</v>
      </c>
      <c r="AU134" s="19" t="s">
        <v>74</v>
      </c>
      <c r="AY134" s="19" t="s">
        <v>186</v>
      </c>
      <c r="BE134" s="194">
        <f t="shared" si="14"/>
        <v>7508.8</v>
      </c>
      <c r="BF134" s="194">
        <f t="shared" si="15"/>
        <v>0</v>
      </c>
      <c r="BG134" s="194">
        <f t="shared" si="16"/>
        <v>0</v>
      </c>
      <c r="BH134" s="194">
        <f t="shared" si="17"/>
        <v>0</v>
      </c>
      <c r="BI134" s="194">
        <f t="shared" si="18"/>
        <v>0</v>
      </c>
      <c r="BJ134" s="19" t="s">
        <v>74</v>
      </c>
      <c r="BK134" s="194">
        <f t="shared" si="19"/>
        <v>7508.8</v>
      </c>
      <c r="BL134" s="19" t="s">
        <v>194</v>
      </c>
      <c r="BM134" s="19" t="s">
        <v>374</v>
      </c>
    </row>
    <row r="135" spans="2:65" s="1" customFormat="1" ht="31.5" customHeight="1" x14ac:dyDescent="0.3">
      <c r="B135" s="35"/>
      <c r="C135" s="197" t="s">
        <v>375</v>
      </c>
      <c r="D135" s="197" t="s">
        <v>198</v>
      </c>
      <c r="E135" s="198" t="s">
        <v>376</v>
      </c>
      <c r="F135" s="199" t="s">
        <v>377</v>
      </c>
      <c r="G135" s="200" t="s">
        <v>193</v>
      </c>
      <c r="H135" s="201">
        <v>1</v>
      </c>
      <c r="I135" s="202">
        <v>11752</v>
      </c>
      <c r="J135" s="203">
        <f t="shared" si="10"/>
        <v>11752</v>
      </c>
      <c r="K135" s="199" t="s">
        <v>21</v>
      </c>
      <c r="L135" s="55"/>
      <c r="M135" s="204" t="s">
        <v>21</v>
      </c>
      <c r="N135" s="205" t="s">
        <v>38</v>
      </c>
      <c r="O135" s="36"/>
      <c r="P135" s="192">
        <f t="shared" si="11"/>
        <v>0</v>
      </c>
      <c r="Q135" s="192">
        <v>0</v>
      </c>
      <c r="R135" s="192">
        <f t="shared" si="12"/>
        <v>0</v>
      </c>
      <c r="S135" s="192">
        <v>0</v>
      </c>
      <c r="T135" s="193">
        <f t="shared" si="13"/>
        <v>0</v>
      </c>
      <c r="AR135" s="19" t="s">
        <v>194</v>
      </c>
      <c r="AT135" s="19" t="s">
        <v>198</v>
      </c>
      <c r="AU135" s="19" t="s">
        <v>74</v>
      </c>
      <c r="AY135" s="19" t="s">
        <v>186</v>
      </c>
      <c r="BE135" s="194">
        <f t="shared" si="14"/>
        <v>11752</v>
      </c>
      <c r="BF135" s="194">
        <f t="shared" si="15"/>
        <v>0</v>
      </c>
      <c r="BG135" s="194">
        <f t="shared" si="16"/>
        <v>0</v>
      </c>
      <c r="BH135" s="194">
        <f t="shared" si="17"/>
        <v>0</v>
      </c>
      <c r="BI135" s="194">
        <f t="shared" si="18"/>
        <v>0</v>
      </c>
      <c r="BJ135" s="19" t="s">
        <v>74</v>
      </c>
      <c r="BK135" s="194">
        <f t="shared" si="19"/>
        <v>11752</v>
      </c>
      <c r="BL135" s="19" t="s">
        <v>194</v>
      </c>
      <c r="BM135" s="19" t="s">
        <v>378</v>
      </c>
    </row>
    <row r="136" spans="2:65" s="1" customFormat="1" ht="22.5" customHeight="1" x14ac:dyDescent="0.3">
      <c r="B136" s="35"/>
      <c r="C136" s="197" t="s">
        <v>296</v>
      </c>
      <c r="D136" s="197" t="s">
        <v>198</v>
      </c>
      <c r="E136" s="198" t="s">
        <v>379</v>
      </c>
      <c r="F136" s="199" t="s">
        <v>380</v>
      </c>
      <c r="G136" s="200" t="s">
        <v>193</v>
      </c>
      <c r="H136" s="201">
        <v>1</v>
      </c>
      <c r="I136" s="202">
        <v>17056</v>
      </c>
      <c r="J136" s="203">
        <f t="shared" si="10"/>
        <v>17056</v>
      </c>
      <c r="K136" s="199" t="s">
        <v>21</v>
      </c>
      <c r="L136" s="55"/>
      <c r="M136" s="204" t="s">
        <v>21</v>
      </c>
      <c r="N136" s="205" t="s">
        <v>38</v>
      </c>
      <c r="O136" s="36"/>
      <c r="P136" s="192">
        <f t="shared" si="11"/>
        <v>0</v>
      </c>
      <c r="Q136" s="192">
        <v>0</v>
      </c>
      <c r="R136" s="192">
        <f t="shared" si="12"/>
        <v>0</v>
      </c>
      <c r="S136" s="192">
        <v>0</v>
      </c>
      <c r="T136" s="193">
        <f t="shared" si="13"/>
        <v>0</v>
      </c>
      <c r="AR136" s="19" t="s">
        <v>194</v>
      </c>
      <c r="AT136" s="19" t="s">
        <v>198</v>
      </c>
      <c r="AU136" s="19" t="s">
        <v>74</v>
      </c>
      <c r="AY136" s="19" t="s">
        <v>186</v>
      </c>
      <c r="BE136" s="194">
        <f t="shared" si="14"/>
        <v>17056</v>
      </c>
      <c r="BF136" s="194">
        <f t="shared" si="15"/>
        <v>0</v>
      </c>
      <c r="BG136" s="194">
        <f t="shared" si="16"/>
        <v>0</v>
      </c>
      <c r="BH136" s="194">
        <f t="shared" si="17"/>
        <v>0</v>
      </c>
      <c r="BI136" s="194">
        <f t="shared" si="18"/>
        <v>0</v>
      </c>
      <c r="BJ136" s="19" t="s">
        <v>74</v>
      </c>
      <c r="BK136" s="194">
        <f t="shared" si="19"/>
        <v>17056</v>
      </c>
      <c r="BL136" s="19" t="s">
        <v>194</v>
      </c>
      <c r="BM136" s="19" t="s">
        <v>381</v>
      </c>
    </row>
    <row r="137" spans="2:65" s="1" customFormat="1" ht="22.5" customHeight="1" x14ac:dyDescent="0.3">
      <c r="B137" s="35"/>
      <c r="C137" s="197" t="s">
        <v>382</v>
      </c>
      <c r="D137" s="197" t="s">
        <v>198</v>
      </c>
      <c r="E137" s="198" t="s">
        <v>383</v>
      </c>
      <c r="F137" s="199" t="s">
        <v>384</v>
      </c>
      <c r="G137" s="200" t="s">
        <v>193</v>
      </c>
      <c r="H137" s="201">
        <v>1</v>
      </c>
      <c r="I137" s="202">
        <v>1820</v>
      </c>
      <c r="J137" s="203">
        <f t="shared" si="10"/>
        <v>1820</v>
      </c>
      <c r="K137" s="199" t="s">
        <v>21</v>
      </c>
      <c r="L137" s="55"/>
      <c r="M137" s="204" t="s">
        <v>21</v>
      </c>
      <c r="N137" s="205" t="s">
        <v>38</v>
      </c>
      <c r="O137" s="36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AR137" s="19" t="s">
        <v>194</v>
      </c>
      <c r="AT137" s="19" t="s">
        <v>198</v>
      </c>
      <c r="AU137" s="19" t="s">
        <v>74</v>
      </c>
      <c r="AY137" s="19" t="s">
        <v>186</v>
      </c>
      <c r="BE137" s="194">
        <f t="shared" si="14"/>
        <v>1820</v>
      </c>
      <c r="BF137" s="194">
        <f t="shared" si="15"/>
        <v>0</v>
      </c>
      <c r="BG137" s="194">
        <f t="shared" si="16"/>
        <v>0</v>
      </c>
      <c r="BH137" s="194">
        <f t="shared" si="17"/>
        <v>0</v>
      </c>
      <c r="BI137" s="194">
        <f t="shared" si="18"/>
        <v>0</v>
      </c>
      <c r="BJ137" s="19" t="s">
        <v>74</v>
      </c>
      <c r="BK137" s="194">
        <f t="shared" si="19"/>
        <v>1820</v>
      </c>
      <c r="BL137" s="19" t="s">
        <v>194</v>
      </c>
      <c r="BM137" s="19" t="s">
        <v>385</v>
      </c>
    </row>
    <row r="138" spans="2:65" s="1" customFormat="1" ht="31.5" customHeight="1" x14ac:dyDescent="0.3">
      <c r="B138" s="35"/>
      <c r="C138" s="182" t="s">
        <v>301</v>
      </c>
      <c r="D138" s="182" t="s">
        <v>190</v>
      </c>
      <c r="E138" s="183" t="s">
        <v>386</v>
      </c>
      <c r="F138" s="184" t="s">
        <v>387</v>
      </c>
      <c r="G138" s="185" t="s">
        <v>193</v>
      </c>
      <c r="H138" s="186">
        <v>1</v>
      </c>
      <c r="I138" s="187">
        <v>763048</v>
      </c>
      <c r="J138" s="188">
        <f t="shared" si="10"/>
        <v>763048</v>
      </c>
      <c r="K138" s="184" t="s">
        <v>21</v>
      </c>
      <c r="L138" s="189"/>
      <c r="M138" s="190" t="s">
        <v>21</v>
      </c>
      <c r="N138" s="206" t="s">
        <v>38</v>
      </c>
      <c r="O138" s="207"/>
      <c r="P138" s="208">
        <f t="shared" si="11"/>
        <v>0</v>
      </c>
      <c r="Q138" s="208">
        <v>0</v>
      </c>
      <c r="R138" s="208">
        <f t="shared" si="12"/>
        <v>0</v>
      </c>
      <c r="S138" s="208">
        <v>0</v>
      </c>
      <c r="T138" s="209">
        <f t="shared" si="13"/>
        <v>0</v>
      </c>
      <c r="AR138" s="19" t="s">
        <v>194</v>
      </c>
      <c r="AT138" s="19" t="s">
        <v>190</v>
      </c>
      <c r="AU138" s="19" t="s">
        <v>74</v>
      </c>
      <c r="AY138" s="19" t="s">
        <v>186</v>
      </c>
      <c r="BE138" s="194">
        <f t="shared" si="14"/>
        <v>763048</v>
      </c>
      <c r="BF138" s="194">
        <f t="shared" si="15"/>
        <v>0</v>
      </c>
      <c r="BG138" s="194">
        <f t="shared" si="16"/>
        <v>0</v>
      </c>
      <c r="BH138" s="194">
        <f t="shared" si="17"/>
        <v>0</v>
      </c>
      <c r="BI138" s="194">
        <f t="shared" si="18"/>
        <v>0</v>
      </c>
      <c r="BJ138" s="19" t="s">
        <v>74</v>
      </c>
      <c r="BK138" s="194">
        <f t="shared" si="19"/>
        <v>763048</v>
      </c>
      <c r="BL138" s="19" t="s">
        <v>194</v>
      </c>
      <c r="BM138" s="19" t="s">
        <v>388</v>
      </c>
    </row>
    <row r="139" spans="2:65" s="1" customFormat="1" ht="6.95" customHeight="1" x14ac:dyDescent="0.3">
      <c r="B139" s="50"/>
      <c r="C139" s="51"/>
      <c r="D139" s="51"/>
      <c r="E139" s="51"/>
      <c r="F139" s="51"/>
      <c r="G139" s="51"/>
      <c r="H139" s="51"/>
      <c r="I139" s="129"/>
      <c r="J139" s="51"/>
      <c r="K139" s="51"/>
      <c r="L139" s="55"/>
    </row>
  </sheetData>
  <sheetProtection password="CC35" sheet="1" objects="1" scenarios="1" formatCells="0" formatColumns="0" formatRows="0" sort="0" autoFilter="0"/>
  <autoFilter ref="C78:K13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84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430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ROUND(J77,2)</f>
        <v>85274.8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ROUND(SUM(BE77:BE82), 2)</f>
        <v>85274.8</v>
      </c>
      <c r="G30" s="36"/>
      <c r="H30" s="36"/>
      <c r="I30" s="124">
        <v>0.21</v>
      </c>
      <c r="J30" s="123">
        <f>ROUND(ROUND((SUM(BE77:BE82)), 2)*I30, 2)</f>
        <v>17907.71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ROUND(SUM(BF77:BF82), 2)</f>
        <v>0</v>
      </c>
      <c r="G31" s="36"/>
      <c r="H31" s="36"/>
      <c r="I31" s="124">
        <v>0.15</v>
      </c>
      <c r="J31" s="123">
        <f>ROUND(ROUND((SUM(BF77:BF82)),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ROUND(SUM(BG77:BG82),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ROUND(SUM(BH77:BH82),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ROUND(SUM(BI77:BI82),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103182.51000000001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02 - Dle URS_01 - 02 - Dle URS_01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J77</f>
        <v>85274.799999999988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390</v>
      </c>
      <c r="E57" s="141"/>
      <c r="F57" s="141"/>
      <c r="G57" s="141"/>
      <c r="H57" s="141"/>
      <c r="I57" s="142"/>
      <c r="J57" s="143">
        <f>J78</f>
        <v>85274.799999999988</v>
      </c>
      <c r="K57" s="144"/>
    </row>
    <row r="58" spans="2:47" s="1" customFormat="1" ht="21.75" customHeight="1" x14ac:dyDescent="0.3">
      <c r="B58" s="35"/>
      <c r="C58" s="36"/>
      <c r="D58" s="36"/>
      <c r="E58" s="36"/>
      <c r="F58" s="36"/>
      <c r="G58" s="36"/>
      <c r="H58" s="36"/>
      <c r="I58" s="111"/>
      <c r="J58" s="36"/>
      <c r="K58" s="39"/>
    </row>
    <row r="59" spans="2:47" s="1" customFormat="1" ht="6.95" customHeight="1" x14ac:dyDescent="0.3">
      <c r="B59" s="50"/>
      <c r="C59" s="51"/>
      <c r="D59" s="51"/>
      <c r="E59" s="51"/>
      <c r="F59" s="51"/>
      <c r="G59" s="51"/>
      <c r="H59" s="51"/>
      <c r="I59" s="129"/>
      <c r="J59" s="51"/>
      <c r="K59" s="52"/>
    </row>
    <row r="63" spans="2:47" s="1" customFormat="1" ht="6.95" customHeight="1" x14ac:dyDescent="0.3">
      <c r="B63" s="53"/>
      <c r="C63" s="54"/>
      <c r="D63" s="54"/>
      <c r="E63" s="54"/>
      <c r="F63" s="54"/>
      <c r="G63" s="54"/>
      <c r="H63" s="54"/>
      <c r="I63" s="132"/>
      <c r="J63" s="54"/>
      <c r="K63" s="54"/>
      <c r="L63" s="55"/>
    </row>
    <row r="64" spans="2:47" s="1" customFormat="1" ht="36.950000000000003" customHeight="1" x14ac:dyDescent="0.3">
      <c r="B64" s="35"/>
      <c r="C64" s="56" t="s">
        <v>169</v>
      </c>
      <c r="D64" s="57"/>
      <c r="E64" s="57"/>
      <c r="F64" s="57"/>
      <c r="G64" s="57"/>
      <c r="H64" s="57"/>
      <c r="I64" s="152"/>
      <c r="J64" s="57"/>
      <c r="K64" s="57"/>
      <c r="L64" s="55"/>
    </row>
    <row r="65" spans="2:65" s="1" customFormat="1" ht="6.95" customHeight="1" x14ac:dyDescent="0.3">
      <c r="B65" s="35"/>
      <c r="C65" s="57"/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14.45" customHeight="1" x14ac:dyDescent="0.3">
      <c r="B66" s="35"/>
      <c r="C66" s="59" t="s">
        <v>18</v>
      </c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22.5" customHeight="1" x14ac:dyDescent="0.3">
      <c r="B67" s="35"/>
      <c r="C67" s="57"/>
      <c r="D67" s="57"/>
      <c r="E67" s="280" t="str">
        <f>E7</f>
        <v>Oprava měničů v obvodu SSZT Jihlava</v>
      </c>
      <c r="F67" s="281"/>
      <c r="G67" s="281"/>
      <c r="H67" s="281"/>
      <c r="I67" s="152"/>
      <c r="J67" s="57"/>
      <c r="K67" s="57"/>
      <c r="L67" s="55"/>
    </row>
    <row r="68" spans="2:65" s="1" customFormat="1" ht="14.45" customHeight="1" x14ac:dyDescent="0.3">
      <c r="B68" s="35"/>
      <c r="C68" s="59" t="s">
        <v>159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65" s="1" customFormat="1" ht="23.25" customHeight="1" x14ac:dyDescent="0.3">
      <c r="B69" s="35"/>
      <c r="C69" s="57"/>
      <c r="D69" s="57"/>
      <c r="E69" s="266" t="str">
        <f>E9</f>
        <v>02 - Dle URS_01 - 02 - Dle URS_01</v>
      </c>
      <c r="F69" s="282"/>
      <c r="G69" s="282"/>
      <c r="H69" s="282"/>
      <c r="I69" s="152"/>
      <c r="J69" s="57"/>
      <c r="K69" s="57"/>
      <c r="L69" s="55"/>
    </row>
    <row r="70" spans="2:65" s="1" customFormat="1" ht="6.95" customHeight="1" x14ac:dyDescent="0.3">
      <c r="B70" s="35"/>
      <c r="C70" s="57"/>
      <c r="D70" s="57"/>
      <c r="E70" s="57"/>
      <c r="F70" s="57"/>
      <c r="G70" s="57"/>
      <c r="H70" s="57"/>
      <c r="I70" s="152"/>
      <c r="J70" s="57"/>
      <c r="K70" s="57"/>
      <c r="L70" s="55"/>
    </row>
    <row r="71" spans="2:65" s="1" customFormat="1" ht="18" customHeight="1" x14ac:dyDescent="0.3">
      <c r="B71" s="35"/>
      <c r="C71" s="59" t="s">
        <v>23</v>
      </c>
      <c r="D71" s="57"/>
      <c r="E71" s="57"/>
      <c r="F71" s="153" t="str">
        <f>F12</f>
        <v xml:space="preserve"> </v>
      </c>
      <c r="G71" s="57"/>
      <c r="H71" s="57"/>
      <c r="I71" s="154" t="s">
        <v>25</v>
      </c>
      <c r="J71" s="67">
        <f>IF(J12="","",J12)</f>
        <v>42948</v>
      </c>
      <c r="K71" s="57"/>
      <c r="L71" s="55"/>
    </row>
    <row r="72" spans="2:65" s="1" customFormat="1" ht="6.95" customHeight="1" x14ac:dyDescent="0.3">
      <c r="B72" s="35"/>
      <c r="C72" s="57"/>
      <c r="D72" s="57"/>
      <c r="E72" s="57"/>
      <c r="F72" s="57"/>
      <c r="G72" s="57"/>
      <c r="H72" s="57"/>
      <c r="I72" s="152"/>
      <c r="J72" s="57"/>
      <c r="K72" s="57"/>
      <c r="L72" s="55"/>
    </row>
    <row r="73" spans="2:65" s="1" customFormat="1" ht="15" x14ac:dyDescent="0.3">
      <c r="B73" s="35"/>
      <c r="C73" s="59" t="s">
        <v>26</v>
      </c>
      <c r="D73" s="57"/>
      <c r="E73" s="57"/>
      <c r="F73" s="153" t="str">
        <f>E15</f>
        <v xml:space="preserve"> </v>
      </c>
      <c r="G73" s="57"/>
      <c r="H73" s="57"/>
      <c r="I73" s="154" t="s">
        <v>30</v>
      </c>
      <c r="J73" s="153" t="str">
        <f>E21</f>
        <v xml:space="preserve"> </v>
      </c>
      <c r="K73" s="57"/>
      <c r="L73" s="55"/>
    </row>
    <row r="74" spans="2:65" s="1" customFormat="1" ht="14.45" customHeight="1" x14ac:dyDescent="0.3">
      <c r="B74" s="35"/>
      <c r="C74" s="59" t="s">
        <v>29</v>
      </c>
      <c r="D74" s="57"/>
      <c r="E74" s="57"/>
      <c r="F74" s="153" t="str">
        <f>IF(E18="","",E18)</f>
        <v>AK signal Brno a.s.</v>
      </c>
      <c r="G74" s="57"/>
      <c r="H74" s="57"/>
      <c r="I74" s="152"/>
      <c r="J74" s="57"/>
      <c r="K74" s="57"/>
      <c r="L74" s="55"/>
    </row>
    <row r="75" spans="2:65" s="1" customFormat="1" ht="10.35" customHeight="1" x14ac:dyDescent="0.3">
      <c r="B75" s="35"/>
      <c r="C75" s="57"/>
      <c r="D75" s="57"/>
      <c r="E75" s="57"/>
      <c r="F75" s="57"/>
      <c r="G75" s="57"/>
      <c r="H75" s="57"/>
      <c r="I75" s="152"/>
      <c r="J75" s="57"/>
      <c r="K75" s="57"/>
      <c r="L75" s="55"/>
    </row>
    <row r="76" spans="2:65" s="9" customFormat="1" ht="29.25" customHeight="1" x14ac:dyDescent="0.3">
      <c r="B76" s="155"/>
      <c r="C76" s="156" t="s">
        <v>170</v>
      </c>
      <c r="D76" s="157" t="s">
        <v>52</v>
      </c>
      <c r="E76" s="157" t="s">
        <v>48</v>
      </c>
      <c r="F76" s="157" t="s">
        <v>171</v>
      </c>
      <c r="G76" s="157" t="s">
        <v>172</v>
      </c>
      <c r="H76" s="157" t="s">
        <v>173</v>
      </c>
      <c r="I76" s="158" t="s">
        <v>174</v>
      </c>
      <c r="J76" s="157" t="s">
        <v>163</v>
      </c>
      <c r="K76" s="159" t="s">
        <v>175</v>
      </c>
      <c r="L76" s="160"/>
      <c r="M76" s="74" t="s">
        <v>176</v>
      </c>
      <c r="N76" s="75" t="s">
        <v>37</v>
      </c>
      <c r="O76" s="75" t="s">
        <v>177</v>
      </c>
      <c r="P76" s="75" t="s">
        <v>178</v>
      </c>
      <c r="Q76" s="75" t="s">
        <v>179</v>
      </c>
      <c r="R76" s="75" t="s">
        <v>180</v>
      </c>
      <c r="S76" s="75" t="s">
        <v>181</v>
      </c>
      <c r="T76" s="76" t="s">
        <v>182</v>
      </c>
    </row>
    <row r="77" spans="2:65" s="1" customFormat="1" ht="29.25" customHeight="1" x14ac:dyDescent="0.35">
      <c r="B77" s="35"/>
      <c r="C77" s="80" t="s">
        <v>164</v>
      </c>
      <c r="D77" s="57"/>
      <c r="E77" s="57"/>
      <c r="F77" s="57"/>
      <c r="G77" s="57"/>
      <c r="H77" s="57"/>
      <c r="I77" s="152"/>
      <c r="J77" s="161">
        <f>BK77</f>
        <v>85274.799999999988</v>
      </c>
      <c r="K77" s="57"/>
      <c r="L77" s="55"/>
      <c r="M77" s="77"/>
      <c r="N77" s="78"/>
      <c r="O77" s="78"/>
      <c r="P77" s="162">
        <f>P78</f>
        <v>0</v>
      </c>
      <c r="Q77" s="78"/>
      <c r="R77" s="162">
        <f>R78</f>
        <v>0</v>
      </c>
      <c r="S77" s="78"/>
      <c r="T77" s="163">
        <f>T78</f>
        <v>0</v>
      </c>
      <c r="AT77" s="19" t="s">
        <v>66</v>
      </c>
      <c r="AU77" s="19" t="s">
        <v>165</v>
      </c>
      <c r="BK77" s="164">
        <f>BK78</f>
        <v>85274.799999999988</v>
      </c>
    </row>
    <row r="78" spans="2:65" s="10" customFormat="1" ht="37.35" customHeight="1" x14ac:dyDescent="0.35">
      <c r="B78" s="165"/>
      <c r="C78" s="166"/>
      <c r="D78" s="179" t="s">
        <v>66</v>
      </c>
      <c r="E78" s="195" t="s">
        <v>391</v>
      </c>
      <c r="F78" s="195" t="s">
        <v>392</v>
      </c>
      <c r="G78" s="166"/>
      <c r="H78" s="166"/>
      <c r="I78" s="169"/>
      <c r="J78" s="196">
        <f>BK78</f>
        <v>85274.799999999988</v>
      </c>
      <c r="K78" s="166"/>
      <c r="L78" s="171"/>
      <c r="M78" s="172"/>
      <c r="N78" s="173"/>
      <c r="O78" s="173"/>
      <c r="P78" s="174">
        <f>SUM(P79:P82)</f>
        <v>0</v>
      </c>
      <c r="Q78" s="173"/>
      <c r="R78" s="174">
        <f>SUM(R79:R82)</f>
        <v>0</v>
      </c>
      <c r="S78" s="173"/>
      <c r="T78" s="175">
        <f>SUM(T79:T82)</f>
        <v>0</v>
      </c>
      <c r="AR78" s="176" t="s">
        <v>185</v>
      </c>
      <c r="AT78" s="177" t="s">
        <v>66</v>
      </c>
      <c r="AU78" s="177" t="s">
        <v>67</v>
      </c>
      <c r="AY78" s="176" t="s">
        <v>186</v>
      </c>
      <c r="BK78" s="178">
        <f>SUM(BK79:BK82)</f>
        <v>85274.799999999988</v>
      </c>
    </row>
    <row r="79" spans="2:65" s="1" customFormat="1" ht="22.5" customHeight="1" x14ac:dyDescent="0.3">
      <c r="B79" s="35"/>
      <c r="C79" s="197" t="s">
        <v>74</v>
      </c>
      <c r="D79" s="197" t="s">
        <v>198</v>
      </c>
      <c r="E79" s="198" t="s">
        <v>393</v>
      </c>
      <c r="F79" s="199" t="s">
        <v>394</v>
      </c>
      <c r="G79" s="200" t="s">
        <v>207</v>
      </c>
      <c r="H79" s="201">
        <v>62</v>
      </c>
      <c r="I79" s="202">
        <v>381.68</v>
      </c>
      <c r="J79" s="203">
        <f>ROUND(I79*H79,2)</f>
        <v>23664.16</v>
      </c>
      <c r="K79" s="199" t="s">
        <v>21</v>
      </c>
      <c r="L79" s="55"/>
      <c r="M79" s="204" t="s">
        <v>21</v>
      </c>
      <c r="N79" s="205" t="s">
        <v>38</v>
      </c>
      <c r="O79" s="36"/>
      <c r="P79" s="192">
        <f>O79*H79</f>
        <v>0</v>
      </c>
      <c r="Q79" s="192">
        <v>0</v>
      </c>
      <c r="R79" s="192">
        <f>Q79*H79</f>
        <v>0</v>
      </c>
      <c r="S79" s="192">
        <v>0</v>
      </c>
      <c r="T79" s="193">
        <f>S79*H79</f>
        <v>0</v>
      </c>
      <c r="AR79" s="19" t="s">
        <v>194</v>
      </c>
      <c r="AT79" s="19" t="s">
        <v>198</v>
      </c>
      <c r="AU79" s="19" t="s">
        <v>74</v>
      </c>
      <c r="AY79" s="19" t="s">
        <v>186</v>
      </c>
      <c r="BE79" s="194">
        <f>IF(N79="základní",J79,0)</f>
        <v>23664.16</v>
      </c>
      <c r="BF79" s="194">
        <f>IF(N79="snížená",J79,0)</f>
        <v>0</v>
      </c>
      <c r="BG79" s="194">
        <f>IF(N79="zákl. přenesená",J79,0)</f>
        <v>0</v>
      </c>
      <c r="BH79" s="194">
        <f>IF(N79="sníž. přenesená",J79,0)</f>
        <v>0</v>
      </c>
      <c r="BI79" s="194">
        <f>IF(N79="nulová",J79,0)</f>
        <v>0</v>
      </c>
      <c r="BJ79" s="19" t="s">
        <v>74</v>
      </c>
      <c r="BK79" s="194">
        <f>ROUND(I79*H79,2)</f>
        <v>23664.16</v>
      </c>
      <c r="BL79" s="19" t="s">
        <v>194</v>
      </c>
      <c r="BM79" s="19" t="s">
        <v>76</v>
      </c>
    </row>
    <row r="80" spans="2:65" s="1" customFormat="1" ht="22.5" customHeight="1" x14ac:dyDescent="0.3">
      <c r="B80" s="35"/>
      <c r="C80" s="197" t="s">
        <v>76</v>
      </c>
      <c r="D80" s="197" t="s">
        <v>198</v>
      </c>
      <c r="E80" s="198" t="s">
        <v>395</v>
      </c>
      <c r="F80" s="199" t="s">
        <v>396</v>
      </c>
      <c r="G80" s="200" t="s">
        <v>207</v>
      </c>
      <c r="H80" s="201">
        <v>51</v>
      </c>
      <c r="I80" s="202">
        <v>379.6</v>
      </c>
      <c r="J80" s="203">
        <f>ROUND(I80*H80,2)</f>
        <v>19359.599999999999</v>
      </c>
      <c r="K80" s="199" t="s">
        <v>21</v>
      </c>
      <c r="L80" s="55"/>
      <c r="M80" s="204" t="s">
        <v>21</v>
      </c>
      <c r="N80" s="205" t="s">
        <v>38</v>
      </c>
      <c r="O80" s="36"/>
      <c r="P80" s="192">
        <f>O80*H80</f>
        <v>0</v>
      </c>
      <c r="Q80" s="192">
        <v>0</v>
      </c>
      <c r="R80" s="192">
        <f>Q80*H80</f>
        <v>0</v>
      </c>
      <c r="S80" s="192">
        <v>0</v>
      </c>
      <c r="T80" s="193">
        <f>S80*H80</f>
        <v>0</v>
      </c>
      <c r="AR80" s="19" t="s">
        <v>194</v>
      </c>
      <c r="AT80" s="19" t="s">
        <v>198</v>
      </c>
      <c r="AU80" s="19" t="s">
        <v>74</v>
      </c>
      <c r="AY80" s="19" t="s">
        <v>186</v>
      </c>
      <c r="BE80" s="194">
        <f>IF(N80="základní",J80,0)</f>
        <v>19359.599999999999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9" t="s">
        <v>74</v>
      </c>
      <c r="BK80" s="194">
        <f>ROUND(I80*H80,2)</f>
        <v>19359.599999999999</v>
      </c>
      <c r="BL80" s="19" t="s">
        <v>194</v>
      </c>
      <c r="BM80" s="19" t="s">
        <v>185</v>
      </c>
    </row>
    <row r="81" spans="2:65" s="1" customFormat="1" ht="22.5" customHeight="1" x14ac:dyDescent="0.3">
      <c r="B81" s="35"/>
      <c r="C81" s="197" t="s">
        <v>209</v>
      </c>
      <c r="D81" s="197" t="s">
        <v>198</v>
      </c>
      <c r="E81" s="198" t="s">
        <v>397</v>
      </c>
      <c r="F81" s="199" t="s">
        <v>398</v>
      </c>
      <c r="G81" s="200" t="s">
        <v>207</v>
      </c>
      <c r="H81" s="201">
        <v>42</v>
      </c>
      <c r="I81" s="202">
        <v>379.6</v>
      </c>
      <c r="J81" s="203">
        <f>ROUND(I81*H81,2)</f>
        <v>15943.2</v>
      </c>
      <c r="K81" s="199" t="s">
        <v>21</v>
      </c>
      <c r="L81" s="55"/>
      <c r="M81" s="204" t="s">
        <v>21</v>
      </c>
      <c r="N81" s="205" t="s">
        <v>38</v>
      </c>
      <c r="O81" s="36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19" t="s">
        <v>194</v>
      </c>
      <c r="AT81" s="19" t="s">
        <v>198</v>
      </c>
      <c r="AU81" s="19" t="s">
        <v>74</v>
      </c>
      <c r="AY81" s="19" t="s">
        <v>186</v>
      </c>
      <c r="BE81" s="194">
        <f>IF(N81="základní",J81,0)</f>
        <v>15943.2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9" t="s">
        <v>74</v>
      </c>
      <c r="BK81" s="194">
        <f>ROUND(I81*H81,2)</f>
        <v>15943.2</v>
      </c>
      <c r="BL81" s="19" t="s">
        <v>194</v>
      </c>
      <c r="BM81" s="19" t="s">
        <v>204</v>
      </c>
    </row>
    <row r="82" spans="2:65" s="1" customFormat="1" ht="22.5" customHeight="1" x14ac:dyDescent="0.3">
      <c r="B82" s="35"/>
      <c r="C82" s="197" t="s">
        <v>185</v>
      </c>
      <c r="D82" s="197" t="s">
        <v>198</v>
      </c>
      <c r="E82" s="198" t="s">
        <v>399</v>
      </c>
      <c r="F82" s="199" t="s">
        <v>400</v>
      </c>
      <c r="G82" s="200" t="s">
        <v>207</v>
      </c>
      <c r="H82" s="201">
        <v>62</v>
      </c>
      <c r="I82" s="202">
        <v>424.32</v>
      </c>
      <c r="J82" s="203">
        <f>ROUND(I82*H82,2)</f>
        <v>26307.84</v>
      </c>
      <c r="K82" s="199" t="s">
        <v>21</v>
      </c>
      <c r="L82" s="55"/>
      <c r="M82" s="204" t="s">
        <v>21</v>
      </c>
      <c r="N82" s="210" t="s">
        <v>38</v>
      </c>
      <c r="O82" s="207"/>
      <c r="P82" s="208">
        <f>O82*H82</f>
        <v>0</v>
      </c>
      <c r="Q82" s="208">
        <v>0</v>
      </c>
      <c r="R82" s="208">
        <f>Q82*H82</f>
        <v>0</v>
      </c>
      <c r="S82" s="208">
        <v>0</v>
      </c>
      <c r="T82" s="209">
        <f>S82*H82</f>
        <v>0</v>
      </c>
      <c r="AR82" s="19" t="s">
        <v>194</v>
      </c>
      <c r="AT82" s="19" t="s">
        <v>198</v>
      </c>
      <c r="AU82" s="19" t="s">
        <v>74</v>
      </c>
      <c r="AY82" s="19" t="s">
        <v>186</v>
      </c>
      <c r="BE82" s="194">
        <f>IF(N82="základní",J82,0)</f>
        <v>26307.84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9" t="s">
        <v>74</v>
      </c>
      <c r="BK82" s="194">
        <f>ROUND(I82*H82,2)</f>
        <v>26307.84</v>
      </c>
      <c r="BL82" s="19" t="s">
        <v>194</v>
      </c>
      <c r="BM82" s="19" t="s">
        <v>208</v>
      </c>
    </row>
    <row r="83" spans="2:65" s="1" customFormat="1" ht="6.95" customHeight="1" x14ac:dyDescent="0.3">
      <c r="B83" s="50"/>
      <c r="C83" s="51"/>
      <c r="D83" s="51"/>
      <c r="E83" s="51"/>
      <c r="F83" s="51"/>
      <c r="G83" s="51"/>
      <c r="H83" s="51"/>
      <c r="I83" s="129"/>
      <c r="J83" s="51"/>
      <c r="K83" s="51"/>
      <c r="L83" s="55"/>
    </row>
  </sheetData>
  <sheetProtection password="CC35" sheet="1" objects="1" scenarios="1" formatCells="0" formatColumns="0" formatRows="0" sort="0" autoFilter="0"/>
  <autoFilter ref="C76:K82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2"/>
  <sheetViews>
    <sheetView showGridLines="0" tabSelected="1" view="pageBreakPreview" zoomScale="60" zoomScaleNormal="100" workbookViewId="0">
      <pane ySplit="1" topLeftCell="A10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86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431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ROUND(J81,2)</f>
        <v>100750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ROUND(SUM(BE81:BE91), 2)</f>
        <v>100750</v>
      </c>
      <c r="G30" s="36"/>
      <c r="H30" s="36"/>
      <c r="I30" s="124">
        <v>0.21</v>
      </c>
      <c r="J30" s="123">
        <f>ROUND(ROUND((SUM(BE81:BE91)), 2)*I30, 2)</f>
        <v>21157.5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ROUND(SUM(BF81:BF91), 2)</f>
        <v>0</v>
      </c>
      <c r="G31" s="36"/>
      <c r="H31" s="36"/>
      <c r="I31" s="124">
        <v>0.15</v>
      </c>
      <c r="J31" s="123">
        <f>ROUND(ROUND((SUM(BF81:BF91)),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ROUND(SUM(BG81:BG91),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ROUND(SUM(BH81:BH91),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ROUND(SUM(BI81:BI91),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121907.5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03 - VRN_01 - 03 - VRN_01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J81</f>
        <v>100750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402</v>
      </c>
      <c r="E57" s="141"/>
      <c r="F57" s="141"/>
      <c r="G57" s="141"/>
      <c r="H57" s="141"/>
      <c r="I57" s="142"/>
      <c r="J57" s="143">
        <f>J82</f>
        <v>100750</v>
      </c>
      <c r="K57" s="144"/>
    </row>
    <row r="58" spans="2:47" s="8" customFormat="1" ht="19.899999999999999" customHeight="1" x14ac:dyDescent="0.3">
      <c r="B58" s="145"/>
      <c r="C58" s="146"/>
      <c r="D58" s="147" t="s">
        <v>403</v>
      </c>
      <c r="E58" s="148"/>
      <c r="F58" s="148"/>
      <c r="G58" s="148"/>
      <c r="H58" s="148"/>
      <c r="I58" s="149"/>
      <c r="J58" s="150">
        <f>J83</f>
        <v>26100</v>
      </c>
      <c r="K58" s="151"/>
    </row>
    <row r="59" spans="2:47" s="8" customFormat="1" ht="19.899999999999999" customHeight="1" x14ac:dyDescent="0.3">
      <c r="B59" s="145"/>
      <c r="C59" s="146"/>
      <c r="D59" s="147" t="s">
        <v>404</v>
      </c>
      <c r="E59" s="148"/>
      <c r="F59" s="148"/>
      <c r="G59" s="148"/>
      <c r="H59" s="148"/>
      <c r="I59" s="149"/>
      <c r="J59" s="150">
        <f>J86</f>
        <v>8650</v>
      </c>
      <c r="K59" s="151"/>
    </row>
    <row r="60" spans="2:47" s="8" customFormat="1" ht="19.899999999999999" customHeight="1" x14ac:dyDescent="0.3">
      <c r="B60" s="145"/>
      <c r="C60" s="146"/>
      <c r="D60" s="147" t="s">
        <v>405</v>
      </c>
      <c r="E60" s="148"/>
      <c r="F60" s="148"/>
      <c r="G60" s="148"/>
      <c r="H60" s="148"/>
      <c r="I60" s="149"/>
      <c r="J60" s="150">
        <f>J88</f>
        <v>20240</v>
      </c>
      <c r="K60" s="151"/>
    </row>
    <row r="61" spans="2:47" s="8" customFormat="1" ht="19.899999999999999" customHeight="1" x14ac:dyDescent="0.3">
      <c r="B61" s="145"/>
      <c r="C61" s="146"/>
      <c r="D61" s="147" t="s">
        <v>406</v>
      </c>
      <c r="E61" s="148"/>
      <c r="F61" s="148"/>
      <c r="G61" s="148"/>
      <c r="H61" s="148"/>
      <c r="I61" s="149"/>
      <c r="J61" s="150">
        <f>J90</f>
        <v>45760</v>
      </c>
      <c r="K61" s="151"/>
    </row>
    <row r="62" spans="2:47" s="1" customFormat="1" ht="21.75" customHeight="1" x14ac:dyDescent="0.3">
      <c r="B62" s="35"/>
      <c r="C62" s="36"/>
      <c r="D62" s="36"/>
      <c r="E62" s="36"/>
      <c r="F62" s="36"/>
      <c r="G62" s="36"/>
      <c r="H62" s="36"/>
      <c r="I62" s="111"/>
      <c r="J62" s="36"/>
      <c r="K62" s="39"/>
    </row>
    <row r="63" spans="2:47" s="1" customFormat="1" ht="6.95" customHeight="1" x14ac:dyDescent="0.3">
      <c r="B63" s="50"/>
      <c r="C63" s="51"/>
      <c r="D63" s="51"/>
      <c r="E63" s="51"/>
      <c r="F63" s="51"/>
      <c r="G63" s="51"/>
      <c r="H63" s="51"/>
      <c r="I63" s="129"/>
      <c r="J63" s="51"/>
      <c r="K63" s="52"/>
    </row>
    <row r="67" spans="2:20" s="1" customFormat="1" ht="6.95" customHeight="1" x14ac:dyDescent="0.3">
      <c r="B67" s="53"/>
      <c r="C67" s="54"/>
      <c r="D67" s="54"/>
      <c r="E67" s="54"/>
      <c r="F67" s="54"/>
      <c r="G67" s="54"/>
      <c r="H67" s="54"/>
      <c r="I67" s="132"/>
      <c r="J67" s="54"/>
      <c r="K67" s="54"/>
      <c r="L67" s="55"/>
    </row>
    <row r="68" spans="2:20" s="1" customFormat="1" ht="36.950000000000003" customHeight="1" x14ac:dyDescent="0.3">
      <c r="B68" s="35"/>
      <c r="C68" s="56" t="s">
        <v>169</v>
      </c>
      <c r="D68" s="57"/>
      <c r="E68" s="57"/>
      <c r="F68" s="57"/>
      <c r="G68" s="57"/>
      <c r="H68" s="57"/>
      <c r="I68" s="152"/>
      <c r="J68" s="57"/>
      <c r="K68" s="57"/>
      <c r="L68" s="55"/>
    </row>
    <row r="69" spans="2:20" s="1" customFormat="1" ht="6.95" customHeight="1" x14ac:dyDescent="0.3">
      <c r="B69" s="35"/>
      <c r="C69" s="57"/>
      <c r="D69" s="57"/>
      <c r="E69" s="57"/>
      <c r="F69" s="57"/>
      <c r="G69" s="57"/>
      <c r="H69" s="57"/>
      <c r="I69" s="152"/>
      <c r="J69" s="57"/>
      <c r="K69" s="57"/>
      <c r="L69" s="55"/>
    </row>
    <row r="70" spans="2:20" s="1" customFormat="1" ht="14.45" customHeight="1" x14ac:dyDescent="0.3">
      <c r="B70" s="35"/>
      <c r="C70" s="59" t="s">
        <v>18</v>
      </c>
      <c r="D70" s="57"/>
      <c r="E70" s="57"/>
      <c r="F70" s="57"/>
      <c r="G70" s="57"/>
      <c r="H70" s="57"/>
      <c r="I70" s="152"/>
      <c r="J70" s="57"/>
      <c r="K70" s="57"/>
      <c r="L70" s="55"/>
    </row>
    <row r="71" spans="2:20" s="1" customFormat="1" ht="22.5" customHeight="1" x14ac:dyDescent="0.3">
      <c r="B71" s="35"/>
      <c r="C71" s="57"/>
      <c r="D71" s="57"/>
      <c r="E71" s="280" t="str">
        <f>E7</f>
        <v>Oprava měničů v obvodu SSZT Jihlava</v>
      </c>
      <c r="F71" s="281"/>
      <c r="G71" s="281"/>
      <c r="H71" s="281"/>
      <c r="I71" s="152"/>
      <c r="J71" s="57"/>
      <c r="K71" s="57"/>
      <c r="L71" s="55"/>
    </row>
    <row r="72" spans="2:20" s="1" customFormat="1" ht="14.45" customHeight="1" x14ac:dyDescent="0.3">
      <c r="B72" s="35"/>
      <c r="C72" s="59" t="s">
        <v>159</v>
      </c>
      <c r="D72" s="57"/>
      <c r="E72" s="57"/>
      <c r="F72" s="57"/>
      <c r="G72" s="57"/>
      <c r="H72" s="57"/>
      <c r="I72" s="152"/>
      <c r="J72" s="57"/>
      <c r="K72" s="57"/>
      <c r="L72" s="55"/>
    </row>
    <row r="73" spans="2:20" s="1" customFormat="1" ht="23.25" customHeight="1" x14ac:dyDescent="0.3">
      <c r="B73" s="35"/>
      <c r="C73" s="57"/>
      <c r="D73" s="57"/>
      <c r="E73" s="266" t="str">
        <f>E9</f>
        <v>03 - VRN_01 - 03 - VRN_01</v>
      </c>
      <c r="F73" s="282"/>
      <c r="G73" s="282"/>
      <c r="H73" s="282"/>
      <c r="I73" s="152"/>
      <c r="J73" s="57"/>
      <c r="K73" s="57"/>
      <c r="L73" s="55"/>
    </row>
    <row r="74" spans="2:20" s="1" customFormat="1" ht="6.95" customHeight="1" x14ac:dyDescent="0.3">
      <c r="B74" s="35"/>
      <c r="C74" s="57"/>
      <c r="D74" s="57"/>
      <c r="E74" s="57"/>
      <c r="F74" s="57"/>
      <c r="G74" s="57"/>
      <c r="H74" s="57"/>
      <c r="I74" s="152"/>
      <c r="J74" s="57"/>
      <c r="K74" s="57"/>
      <c r="L74" s="55"/>
    </row>
    <row r="75" spans="2:20" s="1" customFormat="1" ht="18" customHeight="1" x14ac:dyDescent="0.3">
      <c r="B75" s="35"/>
      <c r="C75" s="59" t="s">
        <v>23</v>
      </c>
      <c r="D75" s="57"/>
      <c r="E75" s="57"/>
      <c r="F75" s="153" t="str">
        <f>F12</f>
        <v xml:space="preserve"> </v>
      </c>
      <c r="G75" s="57"/>
      <c r="H75" s="57"/>
      <c r="I75" s="154" t="s">
        <v>25</v>
      </c>
      <c r="J75" s="67">
        <f>IF(J12="","",J12)</f>
        <v>42948</v>
      </c>
      <c r="K75" s="57"/>
      <c r="L75" s="55"/>
    </row>
    <row r="76" spans="2:20" s="1" customFormat="1" ht="6.9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20" s="1" customFormat="1" ht="15" x14ac:dyDescent="0.3">
      <c r="B77" s="35"/>
      <c r="C77" s="59" t="s">
        <v>26</v>
      </c>
      <c r="D77" s="57"/>
      <c r="E77" s="57"/>
      <c r="F77" s="153" t="str">
        <f>E15</f>
        <v xml:space="preserve"> </v>
      </c>
      <c r="G77" s="57"/>
      <c r="H77" s="57"/>
      <c r="I77" s="154" t="s">
        <v>30</v>
      </c>
      <c r="J77" s="153" t="str">
        <f>E21</f>
        <v xml:space="preserve"> </v>
      </c>
      <c r="K77" s="57"/>
      <c r="L77" s="55"/>
    </row>
    <row r="78" spans="2:20" s="1" customFormat="1" ht="14.45" customHeight="1" x14ac:dyDescent="0.3">
      <c r="B78" s="35"/>
      <c r="C78" s="59" t="s">
        <v>29</v>
      </c>
      <c r="D78" s="57"/>
      <c r="E78" s="57"/>
      <c r="F78" s="153" t="str">
        <f>IF(E18="","",E18)</f>
        <v>AK signal Brno a.s.</v>
      </c>
      <c r="G78" s="57"/>
      <c r="H78" s="57"/>
      <c r="I78" s="152"/>
      <c r="J78" s="57"/>
      <c r="K78" s="57"/>
      <c r="L78" s="55"/>
    </row>
    <row r="79" spans="2:20" s="1" customFormat="1" ht="10.35" customHeight="1" x14ac:dyDescent="0.3">
      <c r="B79" s="35"/>
      <c r="C79" s="57"/>
      <c r="D79" s="57"/>
      <c r="E79" s="57"/>
      <c r="F79" s="57"/>
      <c r="G79" s="57"/>
      <c r="H79" s="57"/>
      <c r="I79" s="152"/>
      <c r="J79" s="57"/>
      <c r="K79" s="57"/>
      <c r="L79" s="55"/>
    </row>
    <row r="80" spans="2:20" s="9" customFormat="1" ht="29.25" customHeight="1" x14ac:dyDescent="0.3">
      <c r="B80" s="155"/>
      <c r="C80" s="156" t="s">
        <v>170</v>
      </c>
      <c r="D80" s="157" t="s">
        <v>52</v>
      </c>
      <c r="E80" s="157" t="s">
        <v>48</v>
      </c>
      <c r="F80" s="157" t="s">
        <v>171</v>
      </c>
      <c r="G80" s="157" t="s">
        <v>172</v>
      </c>
      <c r="H80" s="157" t="s">
        <v>173</v>
      </c>
      <c r="I80" s="158" t="s">
        <v>174</v>
      </c>
      <c r="J80" s="157" t="s">
        <v>163</v>
      </c>
      <c r="K80" s="159" t="s">
        <v>175</v>
      </c>
      <c r="L80" s="160"/>
      <c r="M80" s="74" t="s">
        <v>176</v>
      </c>
      <c r="N80" s="75" t="s">
        <v>37</v>
      </c>
      <c r="O80" s="75" t="s">
        <v>177</v>
      </c>
      <c r="P80" s="75" t="s">
        <v>178</v>
      </c>
      <c r="Q80" s="75" t="s">
        <v>179</v>
      </c>
      <c r="R80" s="75" t="s">
        <v>180</v>
      </c>
      <c r="S80" s="75" t="s">
        <v>181</v>
      </c>
      <c r="T80" s="76" t="s">
        <v>182</v>
      </c>
    </row>
    <row r="81" spans="2:65" s="1" customFormat="1" ht="29.25" customHeight="1" x14ac:dyDescent="0.35">
      <c r="B81" s="35"/>
      <c r="C81" s="80" t="s">
        <v>164</v>
      </c>
      <c r="D81" s="57"/>
      <c r="E81" s="57"/>
      <c r="F81" s="57"/>
      <c r="G81" s="57"/>
      <c r="H81" s="57"/>
      <c r="I81" s="152"/>
      <c r="J81" s="161">
        <f>BK81</f>
        <v>100750</v>
      </c>
      <c r="K81" s="57"/>
      <c r="L81" s="55"/>
      <c r="M81" s="77"/>
      <c r="N81" s="78"/>
      <c r="O81" s="78"/>
      <c r="P81" s="162">
        <f>P82</f>
        <v>0</v>
      </c>
      <c r="Q81" s="78"/>
      <c r="R81" s="162">
        <f>R82</f>
        <v>0</v>
      </c>
      <c r="S81" s="78"/>
      <c r="T81" s="163">
        <f>T82</f>
        <v>0</v>
      </c>
      <c r="AT81" s="19" t="s">
        <v>66</v>
      </c>
      <c r="AU81" s="19" t="s">
        <v>165</v>
      </c>
      <c r="BK81" s="164">
        <f>BK82</f>
        <v>100750</v>
      </c>
    </row>
    <row r="82" spans="2:65" s="10" customFormat="1" ht="37.35" customHeight="1" x14ac:dyDescent="0.35">
      <c r="B82" s="165"/>
      <c r="C82" s="166"/>
      <c r="D82" s="167" t="s">
        <v>66</v>
      </c>
      <c r="E82" s="168" t="s">
        <v>407</v>
      </c>
      <c r="F82" s="168" t="s">
        <v>408</v>
      </c>
      <c r="G82" s="166"/>
      <c r="H82" s="166"/>
      <c r="I82" s="169"/>
      <c r="J82" s="170">
        <f>BK82</f>
        <v>100750</v>
      </c>
      <c r="K82" s="166"/>
      <c r="L82" s="171"/>
      <c r="M82" s="172"/>
      <c r="N82" s="173"/>
      <c r="O82" s="173"/>
      <c r="P82" s="174">
        <f>P83+P86+P88+P90</f>
        <v>0</v>
      </c>
      <c r="Q82" s="173"/>
      <c r="R82" s="174">
        <f>R83+R86+R88+R90</f>
        <v>0</v>
      </c>
      <c r="S82" s="173"/>
      <c r="T82" s="175">
        <f>T83+T86+T88+T90</f>
        <v>0</v>
      </c>
      <c r="AR82" s="176" t="s">
        <v>224</v>
      </c>
      <c r="AT82" s="177" t="s">
        <v>66</v>
      </c>
      <c r="AU82" s="177" t="s">
        <v>67</v>
      </c>
      <c r="AY82" s="176" t="s">
        <v>186</v>
      </c>
      <c r="BK82" s="178">
        <f>BK83+BK86+BK88+BK90</f>
        <v>100750</v>
      </c>
    </row>
    <row r="83" spans="2:65" s="10" customFormat="1" ht="19.899999999999999" customHeight="1" x14ac:dyDescent="0.3">
      <c r="B83" s="165"/>
      <c r="C83" s="166"/>
      <c r="D83" s="179" t="s">
        <v>66</v>
      </c>
      <c r="E83" s="180" t="s">
        <v>409</v>
      </c>
      <c r="F83" s="180" t="s">
        <v>410</v>
      </c>
      <c r="G83" s="166"/>
      <c r="H83" s="166"/>
      <c r="I83" s="169"/>
      <c r="J83" s="181">
        <f>BK83</f>
        <v>26100</v>
      </c>
      <c r="K83" s="166"/>
      <c r="L83" s="171"/>
      <c r="M83" s="172"/>
      <c r="N83" s="173"/>
      <c r="O83" s="173"/>
      <c r="P83" s="174">
        <f>SUM(P84:P85)</f>
        <v>0</v>
      </c>
      <c r="Q83" s="173"/>
      <c r="R83" s="174">
        <f>SUM(R84:R85)</f>
        <v>0</v>
      </c>
      <c r="S83" s="173"/>
      <c r="T83" s="175">
        <f>SUM(T84:T85)</f>
        <v>0</v>
      </c>
      <c r="AR83" s="176" t="s">
        <v>224</v>
      </c>
      <c r="AT83" s="177" t="s">
        <v>66</v>
      </c>
      <c r="AU83" s="177" t="s">
        <v>74</v>
      </c>
      <c r="AY83" s="176" t="s">
        <v>186</v>
      </c>
      <c r="BK83" s="178">
        <f>SUM(BK84:BK85)</f>
        <v>26100</v>
      </c>
    </row>
    <row r="84" spans="2:65" s="1" customFormat="1" ht="22.5" customHeight="1" x14ac:dyDescent="0.3">
      <c r="B84" s="35"/>
      <c r="C84" s="197" t="s">
        <v>224</v>
      </c>
      <c r="D84" s="197" t="s">
        <v>198</v>
      </c>
      <c r="E84" s="198" t="s">
        <v>411</v>
      </c>
      <c r="F84" s="199" t="s">
        <v>412</v>
      </c>
      <c r="G84" s="200" t="s">
        <v>413</v>
      </c>
      <c r="H84" s="201">
        <v>1</v>
      </c>
      <c r="I84" s="202">
        <v>15650</v>
      </c>
      <c r="J84" s="203">
        <f>ROUND(I84*H84,2)</f>
        <v>15650</v>
      </c>
      <c r="K84" s="199" t="s">
        <v>21</v>
      </c>
      <c r="L84" s="55"/>
      <c r="M84" s="204" t="s">
        <v>21</v>
      </c>
      <c r="N84" s="205" t="s">
        <v>38</v>
      </c>
      <c r="O84" s="36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19" t="s">
        <v>185</v>
      </c>
      <c r="AT84" s="19" t="s">
        <v>198</v>
      </c>
      <c r="AU84" s="19" t="s">
        <v>76</v>
      </c>
      <c r="AY84" s="19" t="s">
        <v>186</v>
      </c>
      <c r="BE84" s="194">
        <f>IF(N84="základní",J84,0)</f>
        <v>15650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9" t="s">
        <v>74</v>
      </c>
      <c r="BK84" s="194">
        <f>ROUND(I84*H84,2)</f>
        <v>15650</v>
      </c>
      <c r="BL84" s="19" t="s">
        <v>185</v>
      </c>
      <c r="BM84" s="19" t="s">
        <v>76</v>
      </c>
    </row>
    <row r="85" spans="2:65" s="1" customFormat="1" ht="22.5" customHeight="1" x14ac:dyDescent="0.3">
      <c r="B85" s="35"/>
      <c r="C85" s="197" t="s">
        <v>204</v>
      </c>
      <c r="D85" s="197" t="s">
        <v>198</v>
      </c>
      <c r="E85" s="198" t="s">
        <v>414</v>
      </c>
      <c r="F85" s="199" t="s">
        <v>415</v>
      </c>
      <c r="G85" s="200" t="s">
        <v>416</v>
      </c>
      <c r="H85" s="201">
        <v>1</v>
      </c>
      <c r="I85" s="202">
        <v>10450</v>
      </c>
      <c r="J85" s="203">
        <f>ROUND(I85*H85,2)</f>
        <v>10450</v>
      </c>
      <c r="K85" s="199" t="s">
        <v>21</v>
      </c>
      <c r="L85" s="55"/>
      <c r="M85" s="204" t="s">
        <v>21</v>
      </c>
      <c r="N85" s="205" t="s">
        <v>38</v>
      </c>
      <c r="O85" s="36"/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AR85" s="19" t="s">
        <v>185</v>
      </c>
      <c r="AT85" s="19" t="s">
        <v>198</v>
      </c>
      <c r="AU85" s="19" t="s">
        <v>76</v>
      </c>
      <c r="AY85" s="19" t="s">
        <v>186</v>
      </c>
      <c r="BE85" s="194">
        <f>IF(N85="základní",J85,0)</f>
        <v>10450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9" t="s">
        <v>74</v>
      </c>
      <c r="BK85" s="194">
        <f>ROUND(I85*H85,2)</f>
        <v>10450</v>
      </c>
      <c r="BL85" s="19" t="s">
        <v>185</v>
      </c>
      <c r="BM85" s="19" t="s">
        <v>185</v>
      </c>
    </row>
    <row r="86" spans="2:65" s="10" customFormat="1" ht="29.85" customHeight="1" x14ac:dyDescent="0.3">
      <c r="B86" s="165"/>
      <c r="C86" s="166"/>
      <c r="D86" s="179" t="s">
        <v>66</v>
      </c>
      <c r="E86" s="180" t="s">
        <v>417</v>
      </c>
      <c r="F86" s="180" t="s">
        <v>418</v>
      </c>
      <c r="G86" s="166"/>
      <c r="H86" s="166"/>
      <c r="I86" s="169"/>
      <c r="J86" s="181">
        <f>BK86</f>
        <v>8650</v>
      </c>
      <c r="K86" s="166"/>
      <c r="L86" s="171"/>
      <c r="M86" s="172"/>
      <c r="N86" s="173"/>
      <c r="O86" s="173"/>
      <c r="P86" s="174">
        <f>P87</f>
        <v>0</v>
      </c>
      <c r="Q86" s="173"/>
      <c r="R86" s="174">
        <f>R87</f>
        <v>0</v>
      </c>
      <c r="S86" s="173"/>
      <c r="T86" s="175">
        <f>T87</f>
        <v>0</v>
      </c>
      <c r="AR86" s="176" t="s">
        <v>224</v>
      </c>
      <c r="AT86" s="177" t="s">
        <v>66</v>
      </c>
      <c r="AU86" s="177" t="s">
        <v>74</v>
      </c>
      <c r="AY86" s="176" t="s">
        <v>186</v>
      </c>
      <c r="BK86" s="178">
        <f>BK87</f>
        <v>8650</v>
      </c>
    </row>
    <row r="87" spans="2:65" s="1" customFormat="1" ht="22.5" customHeight="1" x14ac:dyDescent="0.3">
      <c r="B87" s="35"/>
      <c r="C87" s="197" t="s">
        <v>74</v>
      </c>
      <c r="D87" s="197" t="s">
        <v>198</v>
      </c>
      <c r="E87" s="198" t="s">
        <v>419</v>
      </c>
      <c r="F87" s="199" t="s">
        <v>418</v>
      </c>
      <c r="G87" s="200" t="s">
        <v>193</v>
      </c>
      <c r="H87" s="201">
        <v>1</v>
      </c>
      <c r="I87" s="202">
        <v>8650</v>
      </c>
      <c r="J87" s="203">
        <f>ROUND(I87*H87,2)</f>
        <v>8650</v>
      </c>
      <c r="K87" s="199" t="s">
        <v>21</v>
      </c>
      <c r="L87" s="55"/>
      <c r="M87" s="204" t="s">
        <v>21</v>
      </c>
      <c r="N87" s="205" t="s">
        <v>38</v>
      </c>
      <c r="O87" s="36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19" t="s">
        <v>185</v>
      </c>
      <c r="AT87" s="19" t="s">
        <v>198</v>
      </c>
      <c r="AU87" s="19" t="s">
        <v>76</v>
      </c>
      <c r="AY87" s="19" t="s">
        <v>186</v>
      </c>
      <c r="BE87" s="194">
        <f>IF(N87="základní",J87,0)</f>
        <v>8650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9" t="s">
        <v>74</v>
      </c>
      <c r="BK87" s="194">
        <f>ROUND(I87*H87,2)</f>
        <v>8650</v>
      </c>
      <c r="BL87" s="19" t="s">
        <v>185</v>
      </c>
      <c r="BM87" s="19" t="s">
        <v>204</v>
      </c>
    </row>
    <row r="88" spans="2:65" s="10" customFormat="1" ht="29.85" customHeight="1" x14ac:dyDescent="0.3">
      <c r="B88" s="165"/>
      <c r="C88" s="166"/>
      <c r="D88" s="179" t="s">
        <v>66</v>
      </c>
      <c r="E88" s="180" t="s">
        <v>420</v>
      </c>
      <c r="F88" s="180" t="s">
        <v>421</v>
      </c>
      <c r="G88" s="166"/>
      <c r="H88" s="166"/>
      <c r="I88" s="169"/>
      <c r="J88" s="181">
        <f>BK88</f>
        <v>20240</v>
      </c>
      <c r="K88" s="166"/>
      <c r="L88" s="171"/>
      <c r="M88" s="172"/>
      <c r="N88" s="173"/>
      <c r="O88" s="173"/>
      <c r="P88" s="174">
        <f>P89</f>
        <v>0</v>
      </c>
      <c r="Q88" s="173"/>
      <c r="R88" s="174">
        <f>R89</f>
        <v>0</v>
      </c>
      <c r="S88" s="173"/>
      <c r="T88" s="175">
        <f>T89</f>
        <v>0</v>
      </c>
      <c r="AR88" s="176" t="s">
        <v>224</v>
      </c>
      <c r="AT88" s="177" t="s">
        <v>66</v>
      </c>
      <c r="AU88" s="177" t="s">
        <v>74</v>
      </c>
      <c r="AY88" s="176" t="s">
        <v>186</v>
      </c>
      <c r="BK88" s="178">
        <f>BK89</f>
        <v>20240</v>
      </c>
    </row>
    <row r="89" spans="2:65" s="1" customFormat="1" ht="22.5" customHeight="1" x14ac:dyDescent="0.3">
      <c r="B89" s="35"/>
      <c r="C89" s="197" t="s">
        <v>76</v>
      </c>
      <c r="D89" s="197" t="s">
        <v>198</v>
      </c>
      <c r="E89" s="198" t="s">
        <v>422</v>
      </c>
      <c r="F89" s="199" t="s">
        <v>423</v>
      </c>
      <c r="G89" s="200" t="s">
        <v>424</v>
      </c>
      <c r="H89" s="201">
        <v>1</v>
      </c>
      <c r="I89" s="202">
        <v>20240</v>
      </c>
      <c r="J89" s="203">
        <f>ROUND(I89*H89,2)</f>
        <v>20240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AR89" s="19" t="s">
        <v>185</v>
      </c>
      <c r="AT89" s="19" t="s">
        <v>198</v>
      </c>
      <c r="AU89" s="19" t="s">
        <v>76</v>
      </c>
      <c r="AY89" s="19" t="s">
        <v>186</v>
      </c>
      <c r="BE89" s="194">
        <f>IF(N89="základní",J89,0)</f>
        <v>20240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9" t="s">
        <v>74</v>
      </c>
      <c r="BK89" s="194">
        <f>ROUND(I89*H89,2)</f>
        <v>20240</v>
      </c>
      <c r="BL89" s="19" t="s">
        <v>185</v>
      </c>
      <c r="BM89" s="19" t="s">
        <v>208</v>
      </c>
    </row>
    <row r="90" spans="2:65" s="10" customFormat="1" ht="29.85" customHeight="1" x14ac:dyDescent="0.3">
      <c r="B90" s="165"/>
      <c r="C90" s="166"/>
      <c r="D90" s="179" t="s">
        <v>66</v>
      </c>
      <c r="E90" s="180" t="s">
        <v>425</v>
      </c>
      <c r="F90" s="180" t="s">
        <v>426</v>
      </c>
      <c r="G90" s="166"/>
      <c r="H90" s="166"/>
      <c r="I90" s="169"/>
      <c r="J90" s="181">
        <f>BK90</f>
        <v>45760</v>
      </c>
      <c r="K90" s="166"/>
      <c r="L90" s="171"/>
      <c r="M90" s="172"/>
      <c r="N90" s="173"/>
      <c r="O90" s="173"/>
      <c r="P90" s="174">
        <f>P91</f>
        <v>0</v>
      </c>
      <c r="Q90" s="173"/>
      <c r="R90" s="174">
        <f>R91</f>
        <v>0</v>
      </c>
      <c r="S90" s="173"/>
      <c r="T90" s="175">
        <f>T91</f>
        <v>0</v>
      </c>
      <c r="AR90" s="176" t="s">
        <v>224</v>
      </c>
      <c r="AT90" s="177" t="s">
        <v>66</v>
      </c>
      <c r="AU90" s="177" t="s">
        <v>74</v>
      </c>
      <c r="AY90" s="176" t="s">
        <v>186</v>
      </c>
      <c r="BK90" s="178">
        <f>BK91</f>
        <v>45760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427</v>
      </c>
      <c r="F91" s="199" t="s">
        <v>428</v>
      </c>
      <c r="G91" s="200" t="s">
        <v>424</v>
      </c>
      <c r="H91" s="201">
        <v>1</v>
      </c>
      <c r="I91" s="202">
        <v>45760</v>
      </c>
      <c r="J91" s="203">
        <f>ROUND(I91*H91,2)</f>
        <v>45760</v>
      </c>
      <c r="K91" s="199" t="s">
        <v>21</v>
      </c>
      <c r="L91" s="55"/>
      <c r="M91" s="204" t="s">
        <v>21</v>
      </c>
      <c r="N91" s="210" t="s">
        <v>38</v>
      </c>
      <c r="O91" s="207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AR91" s="19" t="s">
        <v>185</v>
      </c>
      <c r="AT91" s="19" t="s">
        <v>198</v>
      </c>
      <c r="AU91" s="19" t="s">
        <v>76</v>
      </c>
      <c r="AY91" s="19" t="s">
        <v>186</v>
      </c>
      <c r="BE91" s="194">
        <f>IF(N91="základní",J91,0)</f>
        <v>45760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9" t="s">
        <v>74</v>
      </c>
      <c r="BK91" s="194">
        <f>ROUND(I91*H91,2)</f>
        <v>45760</v>
      </c>
      <c r="BL91" s="19" t="s">
        <v>185</v>
      </c>
      <c r="BM91" s="19" t="s">
        <v>212</v>
      </c>
    </row>
    <row r="92" spans="2:65" s="1" customFormat="1" ht="6.95" customHeight="1" x14ac:dyDescent="0.3">
      <c r="B92" s="50"/>
      <c r="C92" s="51"/>
      <c r="D92" s="51"/>
      <c r="E92" s="51"/>
      <c r="F92" s="51"/>
      <c r="G92" s="51"/>
      <c r="H92" s="51"/>
      <c r="I92" s="129"/>
      <c r="J92" s="51"/>
      <c r="K92" s="51"/>
      <c r="L92" s="55"/>
    </row>
  </sheetData>
  <sheetProtection password="CC35" sheet="1" objects="1" scenarios="1" formatCells="0" formatColumns="0" formatRows="0" sort="0" autoFilter="0"/>
  <autoFilter ref="C80:K91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97"/>
  <sheetViews>
    <sheetView showGridLines="0" tabSelected="1" view="pageBreakPreview" zoomScale="60" zoomScaleNormal="100" workbookViewId="0">
      <pane ySplit="1" topLeftCell="A2" activePane="bottomLeft" state="frozen"/>
      <selection activeCell="AN9" sqref="AN9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 x14ac:dyDescent="0.3">
      <c r="A1" s="16"/>
      <c r="B1" s="105"/>
      <c r="C1" s="105"/>
      <c r="D1" s="106" t="s">
        <v>1</v>
      </c>
      <c r="E1" s="105"/>
      <c r="F1" s="107" t="s">
        <v>153</v>
      </c>
      <c r="G1" s="283" t="s">
        <v>154</v>
      </c>
      <c r="H1" s="283"/>
      <c r="I1" s="108"/>
      <c r="J1" s="107" t="s">
        <v>155</v>
      </c>
      <c r="K1" s="106" t="s">
        <v>156</v>
      </c>
      <c r="L1" s="107" t="s">
        <v>157</v>
      </c>
      <c r="M1" s="107"/>
      <c r="N1" s="107"/>
      <c r="O1" s="107"/>
      <c r="P1" s="107"/>
      <c r="Q1" s="107"/>
      <c r="R1" s="107"/>
      <c r="S1" s="107"/>
      <c r="T1" s="107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 x14ac:dyDescent="0.3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9" t="s">
        <v>88</v>
      </c>
    </row>
    <row r="3" spans="1:70" ht="6.95" customHeight="1" x14ac:dyDescent="0.3">
      <c r="B3" s="20"/>
      <c r="C3" s="21"/>
      <c r="D3" s="21"/>
      <c r="E3" s="21"/>
      <c r="F3" s="21"/>
      <c r="G3" s="21"/>
      <c r="H3" s="21"/>
      <c r="I3" s="109"/>
      <c r="J3" s="21"/>
      <c r="K3" s="22"/>
      <c r="AT3" s="19" t="s">
        <v>76</v>
      </c>
    </row>
    <row r="4" spans="1:70" ht="36.950000000000003" customHeight="1" x14ac:dyDescent="0.3">
      <c r="B4" s="23"/>
      <c r="C4" s="24"/>
      <c r="D4" s="25" t="s">
        <v>158</v>
      </c>
      <c r="E4" s="24"/>
      <c r="F4" s="24"/>
      <c r="G4" s="24"/>
      <c r="H4" s="24"/>
      <c r="I4" s="110"/>
      <c r="J4" s="24"/>
      <c r="K4" s="26"/>
      <c r="M4" s="27" t="s">
        <v>12</v>
      </c>
      <c r="AT4" s="19" t="s">
        <v>6</v>
      </c>
    </row>
    <row r="5" spans="1:70" ht="6.95" customHeight="1" x14ac:dyDescent="0.3">
      <c r="B5" s="23"/>
      <c r="C5" s="24"/>
      <c r="D5" s="24"/>
      <c r="E5" s="24"/>
      <c r="F5" s="24"/>
      <c r="G5" s="24"/>
      <c r="H5" s="24"/>
      <c r="I5" s="110"/>
      <c r="J5" s="24"/>
      <c r="K5" s="26"/>
    </row>
    <row r="6" spans="1:70" ht="15" x14ac:dyDescent="0.3">
      <c r="B6" s="23"/>
      <c r="C6" s="24"/>
      <c r="D6" s="32" t="s">
        <v>18</v>
      </c>
      <c r="E6" s="24"/>
      <c r="F6" s="24"/>
      <c r="G6" s="24"/>
      <c r="H6" s="24"/>
      <c r="I6" s="110"/>
      <c r="J6" s="24"/>
      <c r="K6" s="26"/>
    </row>
    <row r="7" spans="1:70" ht="22.5" customHeight="1" x14ac:dyDescent="0.3">
      <c r="B7" s="23"/>
      <c r="C7" s="24"/>
      <c r="D7" s="24"/>
      <c r="E7" s="284" t="str">
        <f>'Rekapitulace stavby'!K6</f>
        <v>Oprava měničů v obvodu SSZT Jihlava</v>
      </c>
      <c r="F7" s="285"/>
      <c r="G7" s="285"/>
      <c r="H7" s="285"/>
      <c r="I7" s="110"/>
      <c r="J7" s="24"/>
      <c r="K7" s="26"/>
    </row>
    <row r="8" spans="1:70" s="1" customFormat="1" ht="15" x14ac:dyDescent="0.3">
      <c r="B8" s="35"/>
      <c r="C8" s="36"/>
      <c r="D8" s="32" t="s">
        <v>159</v>
      </c>
      <c r="E8" s="36"/>
      <c r="F8" s="36"/>
      <c r="G8" s="36"/>
      <c r="H8" s="36"/>
      <c r="I8" s="111"/>
      <c r="J8" s="36"/>
      <c r="K8" s="39"/>
    </row>
    <row r="9" spans="1:70" s="1" customFormat="1" ht="36.950000000000003" customHeight="1" x14ac:dyDescent="0.3">
      <c r="B9" s="35"/>
      <c r="C9" s="36"/>
      <c r="D9" s="36"/>
      <c r="E9" s="286" t="s">
        <v>432</v>
      </c>
      <c r="F9" s="287"/>
      <c r="G9" s="287"/>
      <c r="H9" s="287"/>
      <c r="I9" s="111"/>
      <c r="J9" s="36"/>
      <c r="K9" s="39"/>
    </row>
    <row r="10" spans="1:70" s="1" customFormat="1" x14ac:dyDescent="0.3">
      <c r="B10" s="35"/>
      <c r="C10" s="36"/>
      <c r="D10" s="36"/>
      <c r="E10" s="36"/>
      <c r="F10" s="36"/>
      <c r="G10" s="36"/>
      <c r="H10" s="36"/>
      <c r="I10" s="111"/>
      <c r="J10" s="36"/>
      <c r="K10" s="39"/>
    </row>
    <row r="11" spans="1:70" s="1" customFormat="1" ht="14.45" customHeight="1" x14ac:dyDescent="0.3">
      <c r="B11" s="35"/>
      <c r="C11" s="36"/>
      <c r="D11" s="32" t="s">
        <v>20</v>
      </c>
      <c r="E11" s="36"/>
      <c r="F11" s="30" t="s">
        <v>21</v>
      </c>
      <c r="G11" s="36"/>
      <c r="H11" s="36"/>
      <c r="I11" s="112" t="s">
        <v>22</v>
      </c>
      <c r="J11" s="30" t="s">
        <v>21</v>
      </c>
      <c r="K11" s="39"/>
    </row>
    <row r="12" spans="1:70" s="1" customFormat="1" ht="14.45" customHeight="1" x14ac:dyDescent="0.3">
      <c r="B12" s="35"/>
      <c r="C12" s="36"/>
      <c r="D12" s="32" t="s">
        <v>23</v>
      </c>
      <c r="E12" s="36"/>
      <c r="F12" s="30" t="s">
        <v>24</v>
      </c>
      <c r="G12" s="36"/>
      <c r="H12" s="36"/>
      <c r="I12" s="112" t="s">
        <v>25</v>
      </c>
      <c r="J12" s="113">
        <f>'Rekapitulace stavby'!AN8</f>
        <v>42948</v>
      </c>
      <c r="K12" s="39"/>
    </row>
    <row r="13" spans="1:70" s="1" customFormat="1" ht="10.9" customHeight="1" x14ac:dyDescent="0.3">
      <c r="B13" s="35"/>
      <c r="C13" s="36"/>
      <c r="D13" s="36"/>
      <c r="E13" s="36"/>
      <c r="F13" s="36"/>
      <c r="G13" s="36"/>
      <c r="H13" s="36"/>
      <c r="I13" s="111"/>
      <c r="J13" s="36"/>
      <c r="K13" s="39"/>
    </row>
    <row r="14" spans="1:70" s="1" customFormat="1" ht="14.45" customHeight="1" x14ac:dyDescent="0.3">
      <c r="B14" s="35"/>
      <c r="C14" s="36"/>
      <c r="D14" s="32" t="s">
        <v>26</v>
      </c>
      <c r="E14" s="36"/>
      <c r="F14" s="36"/>
      <c r="G14" s="36"/>
      <c r="H14" s="36"/>
      <c r="I14" s="112" t="s">
        <v>27</v>
      </c>
      <c r="J14" s="30" t="str">
        <f>IF('Rekapitulace stavby'!AN10="","",'Rekapitulace stavby'!AN10)</f>
        <v/>
      </c>
      <c r="K14" s="39"/>
    </row>
    <row r="15" spans="1:70" s="1" customFormat="1" ht="18" customHeight="1" x14ac:dyDescent="0.3">
      <c r="B15" s="35"/>
      <c r="C15" s="36"/>
      <c r="D15" s="36"/>
      <c r="E15" s="30" t="str">
        <f>IF('Rekapitulace stavby'!E11="","",'Rekapitulace stavby'!E11)</f>
        <v xml:space="preserve"> </v>
      </c>
      <c r="F15" s="36"/>
      <c r="G15" s="36"/>
      <c r="H15" s="36"/>
      <c r="I15" s="112" t="s">
        <v>28</v>
      </c>
      <c r="J15" s="30" t="str">
        <f>IF('Rekapitulace stavby'!AN11="","",'Rekapitulace stavby'!AN11)</f>
        <v/>
      </c>
      <c r="K15" s="39"/>
    </row>
    <row r="16" spans="1:70" s="1" customFormat="1" ht="6.95" customHeight="1" x14ac:dyDescent="0.3">
      <c r="B16" s="35"/>
      <c r="C16" s="36"/>
      <c r="D16" s="36"/>
      <c r="E16" s="36"/>
      <c r="F16" s="36"/>
      <c r="G16" s="36"/>
      <c r="H16" s="36"/>
      <c r="I16" s="111"/>
      <c r="J16" s="36"/>
      <c r="K16" s="39"/>
    </row>
    <row r="17" spans="2:11" s="1" customFormat="1" ht="14.45" customHeight="1" x14ac:dyDescent="0.3">
      <c r="B17" s="35"/>
      <c r="C17" s="36"/>
      <c r="D17" s="32" t="s">
        <v>29</v>
      </c>
      <c r="E17" s="36"/>
      <c r="F17" s="36"/>
      <c r="G17" s="36"/>
      <c r="H17" s="36"/>
      <c r="I17" s="112" t="s">
        <v>27</v>
      </c>
      <c r="J17" s="30" t="str">
        <f>IF('Rekapitulace stavby'!AN13="Vyplň údaj","",IF('Rekapitulace stavby'!AN13="","",'Rekapitulace stavby'!AN13))</f>
        <v>26245507</v>
      </c>
      <c r="K17" s="39"/>
    </row>
    <row r="18" spans="2:11" s="1" customFormat="1" ht="18" customHeight="1" x14ac:dyDescent="0.3">
      <c r="B18" s="35"/>
      <c r="C18" s="36"/>
      <c r="D18" s="36"/>
      <c r="E18" s="30" t="str">
        <f>IF('Rekapitulace stavby'!E14="Vyplň údaj","",IF('Rekapitulace stavby'!E14="","",'Rekapitulace stavby'!E14))</f>
        <v>AK signal Brno a.s.</v>
      </c>
      <c r="F18" s="36"/>
      <c r="G18" s="36"/>
      <c r="H18" s="36"/>
      <c r="I18" s="112" t="s">
        <v>28</v>
      </c>
      <c r="J18" s="30" t="str">
        <f>IF('Rekapitulace stavby'!AN14="Vyplň údaj","",IF('Rekapitulace stavby'!AN14="","",'Rekapitulace stavby'!AN14))</f>
        <v>CZ26245507</v>
      </c>
      <c r="K18" s="39"/>
    </row>
    <row r="19" spans="2:11" s="1" customFormat="1" ht="6.95" customHeight="1" x14ac:dyDescent="0.3">
      <c r="B19" s="35"/>
      <c r="C19" s="36"/>
      <c r="D19" s="36"/>
      <c r="E19" s="36"/>
      <c r="F19" s="36"/>
      <c r="G19" s="36"/>
      <c r="H19" s="36"/>
      <c r="I19" s="111"/>
      <c r="J19" s="36"/>
      <c r="K19" s="39"/>
    </row>
    <row r="20" spans="2:11" s="1" customFormat="1" ht="14.45" customHeight="1" x14ac:dyDescent="0.3">
      <c r="B20" s="35"/>
      <c r="C20" s="36"/>
      <c r="D20" s="32" t="s">
        <v>30</v>
      </c>
      <c r="E20" s="36"/>
      <c r="F20" s="36"/>
      <c r="G20" s="36"/>
      <c r="H20" s="36"/>
      <c r="I20" s="112" t="s">
        <v>27</v>
      </c>
      <c r="J20" s="30" t="str">
        <f>IF('Rekapitulace stavby'!AN16="","",'Rekapitulace stavby'!AN16)</f>
        <v/>
      </c>
      <c r="K20" s="39"/>
    </row>
    <row r="21" spans="2:11" s="1" customFormat="1" ht="18" customHeight="1" x14ac:dyDescent="0.3">
      <c r="B21" s="35"/>
      <c r="C21" s="36"/>
      <c r="D21" s="36"/>
      <c r="E21" s="30" t="str">
        <f>IF('Rekapitulace stavby'!E17="","",'Rekapitulace stavby'!E17)</f>
        <v xml:space="preserve"> </v>
      </c>
      <c r="F21" s="36"/>
      <c r="G21" s="36"/>
      <c r="H21" s="36"/>
      <c r="I21" s="112" t="s">
        <v>28</v>
      </c>
      <c r="J21" s="30" t="str">
        <f>IF('Rekapitulace stavby'!AN17="","",'Rekapitulace stavby'!AN17)</f>
        <v/>
      </c>
      <c r="K21" s="39"/>
    </row>
    <row r="22" spans="2:11" s="1" customFormat="1" ht="6.95" customHeight="1" x14ac:dyDescent="0.3">
      <c r="B22" s="35"/>
      <c r="C22" s="36"/>
      <c r="D22" s="36"/>
      <c r="E22" s="36"/>
      <c r="F22" s="36"/>
      <c r="G22" s="36"/>
      <c r="H22" s="36"/>
      <c r="I22" s="111"/>
      <c r="J22" s="36"/>
      <c r="K22" s="39"/>
    </row>
    <row r="23" spans="2:11" s="1" customFormat="1" ht="14.45" customHeight="1" x14ac:dyDescent="0.3">
      <c r="B23" s="35"/>
      <c r="C23" s="36"/>
      <c r="D23" s="32" t="s">
        <v>32</v>
      </c>
      <c r="E23" s="36"/>
      <c r="F23" s="36"/>
      <c r="G23" s="36"/>
      <c r="H23" s="36"/>
      <c r="I23" s="111"/>
      <c r="J23" s="36"/>
      <c r="K23" s="39"/>
    </row>
    <row r="24" spans="2:11" s="6" customFormat="1" ht="22.5" customHeight="1" x14ac:dyDescent="0.3">
      <c r="B24" s="114"/>
      <c r="C24" s="115"/>
      <c r="D24" s="115"/>
      <c r="E24" s="249" t="s">
        <v>21</v>
      </c>
      <c r="F24" s="249"/>
      <c r="G24" s="249"/>
      <c r="H24" s="249"/>
      <c r="I24" s="116"/>
      <c r="J24" s="115"/>
      <c r="K24" s="117"/>
    </row>
    <row r="25" spans="2:11" s="1" customFormat="1" ht="6.95" customHeight="1" x14ac:dyDescent="0.3">
      <c r="B25" s="35"/>
      <c r="C25" s="36"/>
      <c r="D25" s="36"/>
      <c r="E25" s="36"/>
      <c r="F25" s="36"/>
      <c r="G25" s="36"/>
      <c r="H25" s="36"/>
      <c r="I25" s="111"/>
      <c r="J25" s="36"/>
      <c r="K25" s="39"/>
    </row>
    <row r="26" spans="2:11" s="1" customFormat="1" ht="6.95" customHeight="1" x14ac:dyDescent="0.3">
      <c r="B26" s="35"/>
      <c r="C26" s="36"/>
      <c r="D26" s="78"/>
      <c r="E26" s="78"/>
      <c r="F26" s="78"/>
      <c r="G26" s="78"/>
      <c r="H26" s="78"/>
      <c r="I26" s="118"/>
      <c r="J26" s="78"/>
      <c r="K26" s="119"/>
    </row>
    <row r="27" spans="2:11" s="1" customFormat="1" ht="25.35" customHeight="1" x14ac:dyDescent="0.3">
      <c r="B27" s="35"/>
      <c r="C27" s="36"/>
      <c r="D27" s="120" t="s">
        <v>33</v>
      </c>
      <c r="E27" s="36"/>
      <c r="F27" s="36"/>
      <c r="G27" s="36"/>
      <c r="H27" s="36"/>
      <c r="I27" s="111"/>
      <c r="J27" s="121">
        <f>ROUND(J78,2)</f>
        <v>113195.38</v>
      </c>
      <c r="K27" s="39"/>
    </row>
    <row r="28" spans="2:11" s="1" customFormat="1" ht="6.95" customHeight="1" x14ac:dyDescent="0.3">
      <c r="B28" s="35"/>
      <c r="C28" s="36"/>
      <c r="D28" s="78"/>
      <c r="E28" s="78"/>
      <c r="F28" s="78"/>
      <c r="G28" s="78"/>
      <c r="H28" s="78"/>
      <c r="I28" s="118"/>
      <c r="J28" s="78"/>
      <c r="K28" s="119"/>
    </row>
    <row r="29" spans="2:11" s="1" customFormat="1" ht="14.45" customHeight="1" x14ac:dyDescent="0.3">
      <c r="B29" s="35"/>
      <c r="C29" s="36"/>
      <c r="D29" s="36"/>
      <c r="E29" s="36"/>
      <c r="F29" s="40" t="s">
        <v>35</v>
      </c>
      <c r="G29" s="36"/>
      <c r="H29" s="36"/>
      <c r="I29" s="122" t="s">
        <v>34</v>
      </c>
      <c r="J29" s="40" t="s">
        <v>36</v>
      </c>
      <c r="K29" s="39"/>
    </row>
    <row r="30" spans="2:11" s="1" customFormat="1" ht="14.45" customHeight="1" x14ac:dyDescent="0.3">
      <c r="B30" s="35"/>
      <c r="C30" s="36"/>
      <c r="D30" s="43" t="s">
        <v>37</v>
      </c>
      <c r="E30" s="43" t="s">
        <v>38</v>
      </c>
      <c r="F30" s="123">
        <f>ROUND(SUM(BE78:BE96), 2)</f>
        <v>113195.38</v>
      </c>
      <c r="G30" s="36"/>
      <c r="H30" s="36"/>
      <c r="I30" s="124">
        <v>0.21</v>
      </c>
      <c r="J30" s="123">
        <f>ROUND(ROUND((SUM(BE78:BE96)), 2)*I30, 2)</f>
        <v>23771.03</v>
      </c>
      <c r="K30" s="39"/>
    </row>
    <row r="31" spans="2:11" s="1" customFormat="1" ht="14.45" customHeight="1" x14ac:dyDescent="0.3">
      <c r="B31" s="35"/>
      <c r="C31" s="36"/>
      <c r="D31" s="36"/>
      <c r="E31" s="43" t="s">
        <v>39</v>
      </c>
      <c r="F31" s="123">
        <f>ROUND(SUM(BF78:BF96), 2)</f>
        <v>0</v>
      </c>
      <c r="G31" s="36"/>
      <c r="H31" s="36"/>
      <c r="I31" s="124">
        <v>0.15</v>
      </c>
      <c r="J31" s="123">
        <f>ROUND(ROUND((SUM(BF78:BF96)), 2)*I31, 2)</f>
        <v>0</v>
      </c>
      <c r="K31" s="39"/>
    </row>
    <row r="32" spans="2:11" s="1" customFormat="1" ht="14.45" hidden="1" customHeight="1" x14ac:dyDescent="0.3">
      <c r="B32" s="35"/>
      <c r="C32" s="36"/>
      <c r="D32" s="36"/>
      <c r="E32" s="43" t="s">
        <v>40</v>
      </c>
      <c r="F32" s="123">
        <f>ROUND(SUM(BG78:BG96), 2)</f>
        <v>0</v>
      </c>
      <c r="G32" s="36"/>
      <c r="H32" s="36"/>
      <c r="I32" s="124">
        <v>0.21</v>
      </c>
      <c r="J32" s="123">
        <v>0</v>
      </c>
      <c r="K32" s="39"/>
    </row>
    <row r="33" spans="2:11" s="1" customFormat="1" ht="14.45" hidden="1" customHeight="1" x14ac:dyDescent="0.3">
      <c r="B33" s="35"/>
      <c r="C33" s="36"/>
      <c r="D33" s="36"/>
      <c r="E33" s="43" t="s">
        <v>41</v>
      </c>
      <c r="F33" s="123">
        <f>ROUND(SUM(BH78:BH96), 2)</f>
        <v>0</v>
      </c>
      <c r="G33" s="36"/>
      <c r="H33" s="36"/>
      <c r="I33" s="124">
        <v>0.15</v>
      </c>
      <c r="J33" s="123">
        <v>0</v>
      </c>
      <c r="K33" s="39"/>
    </row>
    <row r="34" spans="2:11" s="1" customFormat="1" ht="14.45" hidden="1" customHeight="1" x14ac:dyDescent="0.3">
      <c r="B34" s="35"/>
      <c r="C34" s="36"/>
      <c r="D34" s="36"/>
      <c r="E34" s="43" t="s">
        <v>42</v>
      </c>
      <c r="F34" s="123">
        <f>ROUND(SUM(BI78:BI96), 2)</f>
        <v>0</v>
      </c>
      <c r="G34" s="36"/>
      <c r="H34" s="36"/>
      <c r="I34" s="124">
        <v>0</v>
      </c>
      <c r="J34" s="123">
        <v>0</v>
      </c>
      <c r="K34" s="39"/>
    </row>
    <row r="35" spans="2:11" s="1" customFormat="1" ht="6.95" customHeight="1" x14ac:dyDescent="0.3">
      <c r="B35" s="35"/>
      <c r="C35" s="36"/>
      <c r="D35" s="36"/>
      <c r="E35" s="36"/>
      <c r="F35" s="36"/>
      <c r="G35" s="36"/>
      <c r="H35" s="36"/>
      <c r="I35" s="111"/>
      <c r="J35" s="36"/>
      <c r="K35" s="39"/>
    </row>
    <row r="36" spans="2:11" s="1" customFormat="1" ht="25.35" customHeight="1" x14ac:dyDescent="0.3">
      <c r="B36" s="35"/>
      <c r="C36" s="45"/>
      <c r="D36" s="46" t="s">
        <v>43</v>
      </c>
      <c r="E36" s="47"/>
      <c r="F36" s="47"/>
      <c r="G36" s="125" t="s">
        <v>44</v>
      </c>
      <c r="H36" s="48" t="s">
        <v>45</v>
      </c>
      <c r="I36" s="126"/>
      <c r="J36" s="127">
        <f>SUM(J27:J34)</f>
        <v>136966.41</v>
      </c>
      <c r="K36" s="128"/>
    </row>
    <row r="37" spans="2:11" s="1" customFormat="1" ht="14.45" customHeight="1" x14ac:dyDescent="0.3">
      <c r="B37" s="50"/>
      <c r="C37" s="51"/>
      <c r="D37" s="51"/>
      <c r="E37" s="51"/>
      <c r="F37" s="51"/>
      <c r="G37" s="51"/>
      <c r="H37" s="51"/>
      <c r="I37" s="129"/>
      <c r="J37" s="51"/>
      <c r="K37" s="52"/>
    </row>
    <row r="41" spans="2:11" s="1" customFormat="1" ht="6.95" customHeight="1" x14ac:dyDescent="0.3">
      <c r="B41" s="130"/>
      <c r="C41" s="131"/>
      <c r="D41" s="131"/>
      <c r="E41" s="131"/>
      <c r="F41" s="131"/>
      <c r="G41" s="131"/>
      <c r="H41" s="131"/>
      <c r="I41" s="132"/>
      <c r="J41" s="131"/>
      <c r="K41" s="133"/>
    </row>
    <row r="42" spans="2:11" s="1" customFormat="1" ht="36.950000000000003" customHeight="1" x14ac:dyDescent="0.3">
      <c r="B42" s="35"/>
      <c r="C42" s="25" t="s">
        <v>161</v>
      </c>
      <c r="D42" s="36"/>
      <c r="E42" s="36"/>
      <c r="F42" s="36"/>
      <c r="G42" s="36"/>
      <c r="H42" s="36"/>
      <c r="I42" s="111"/>
      <c r="J42" s="36"/>
      <c r="K42" s="39"/>
    </row>
    <row r="43" spans="2:11" s="1" customFormat="1" ht="6.95" customHeight="1" x14ac:dyDescent="0.3">
      <c r="B43" s="35"/>
      <c r="C43" s="36"/>
      <c r="D43" s="36"/>
      <c r="E43" s="36"/>
      <c r="F43" s="36"/>
      <c r="G43" s="36"/>
      <c r="H43" s="36"/>
      <c r="I43" s="111"/>
      <c r="J43" s="36"/>
      <c r="K43" s="39"/>
    </row>
    <row r="44" spans="2:11" s="1" customFormat="1" ht="14.45" customHeight="1" x14ac:dyDescent="0.3">
      <c r="B44" s="35"/>
      <c r="C44" s="32" t="s">
        <v>18</v>
      </c>
      <c r="D44" s="36"/>
      <c r="E44" s="36"/>
      <c r="F44" s="36"/>
      <c r="G44" s="36"/>
      <c r="H44" s="36"/>
      <c r="I44" s="111"/>
      <c r="J44" s="36"/>
      <c r="K44" s="39"/>
    </row>
    <row r="45" spans="2:11" s="1" customFormat="1" ht="22.5" customHeight="1" x14ac:dyDescent="0.3">
      <c r="B45" s="35"/>
      <c r="C45" s="36"/>
      <c r="D45" s="36"/>
      <c r="E45" s="284" t="str">
        <f>E7</f>
        <v>Oprava měničů v obvodu SSZT Jihlava</v>
      </c>
      <c r="F45" s="285"/>
      <c r="G45" s="285"/>
      <c r="H45" s="285"/>
      <c r="I45" s="111"/>
      <c r="J45" s="36"/>
      <c r="K45" s="39"/>
    </row>
    <row r="46" spans="2:11" s="1" customFormat="1" ht="14.45" customHeight="1" x14ac:dyDescent="0.3">
      <c r="B46" s="35"/>
      <c r="C46" s="32" t="s">
        <v>159</v>
      </c>
      <c r="D46" s="36"/>
      <c r="E46" s="36"/>
      <c r="F46" s="36"/>
      <c r="G46" s="36"/>
      <c r="H46" s="36"/>
      <c r="I46" s="111"/>
      <c r="J46" s="36"/>
      <c r="K46" s="39"/>
    </row>
    <row r="47" spans="2:11" s="1" customFormat="1" ht="23.25" customHeight="1" x14ac:dyDescent="0.3">
      <c r="B47" s="35"/>
      <c r="C47" s="36"/>
      <c r="D47" s="36"/>
      <c r="E47" s="286" t="str">
        <f>E9</f>
        <v>01 - Dle Sborníku_02 - 01 - Dle Sborníku_02</v>
      </c>
      <c r="F47" s="287"/>
      <c r="G47" s="287"/>
      <c r="H47" s="287"/>
      <c r="I47" s="111"/>
      <c r="J47" s="36"/>
      <c r="K47" s="39"/>
    </row>
    <row r="48" spans="2:11" s="1" customFormat="1" ht="6.95" customHeight="1" x14ac:dyDescent="0.3">
      <c r="B48" s="35"/>
      <c r="C48" s="36"/>
      <c r="D48" s="36"/>
      <c r="E48" s="36"/>
      <c r="F48" s="36"/>
      <c r="G48" s="36"/>
      <c r="H48" s="36"/>
      <c r="I48" s="111"/>
      <c r="J48" s="36"/>
      <c r="K48" s="39"/>
    </row>
    <row r="49" spans="2:47" s="1" customFormat="1" ht="18" customHeight="1" x14ac:dyDescent="0.3">
      <c r="B49" s="35"/>
      <c r="C49" s="32" t="s">
        <v>23</v>
      </c>
      <c r="D49" s="36"/>
      <c r="E49" s="36"/>
      <c r="F49" s="30" t="str">
        <f>F12</f>
        <v xml:space="preserve"> </v>
      </c>
      <c r="G49" s="36"/>
      <c r="H49" s="36"/>
      <c r="I49" s="112" t="s">
        <v>25</v>
      </c>
      <c r="J49" s="113">
        <f>IF(J12="","",J12)</f>
        <v>42948</v>
      </c>
      <c r="K49" s="39"/>
    </row>
    <row r="50" spans="2:47" s="1" customFormat="1" ht="6.95" customHeight="1" x14ac:dyDescent="0.3">
      <c r="B50" s="35"/>
      <c r="C50" s="36"/>
      <c r="D50" s="36"/>
      <c r="E50" s="36"/>
      <c r="F50" s="36"/>
      <c r="G50" s="36"/>
      <c r="H50" s="36"/>
      <c r="I50" s="111"/>
      <c r="J50" s="36"/>
      <c r="K50" s="39"/>
    </row>
    <row r="51" spans="2:47" s="1" customFormat="1" ht="15" x14ac:dyDescent="0.3">
      <c r="B51" s="35"/>
      <c r="C51" s="32" t="s">
        <v>26</v>
      </c>
      <c r="D51" s="36"/>
      <c r="E51" s="36"/>
      <c r="F51" s="30" t="str">
        <f>E15</f>
        <v xml:space="preserve"> </v>
      </c>
      <c r="G51" s="36"/>
      <c r="H51" s="36"/>
      <c r="I51" s="112" t="s">
        <v>30</v>
      </c>
      <c r="J51" s="30" t="str">
        <f>E21</f>
        <v xml:space="preserve"> </v>
      </c>
      <c r="K51" s="39"/>
    </row>
    <row r="52" spans="2:47" s="1" customFormat="1" ht="14.45" customHeight="1" x14ac:dyDescent="0.3">
      <c r="B52" s="35"/>
      <c r="C52" s="32" t="s">
        <v>29</v>
      </c>
      <c r="D52" s="36"/>
      <c r="E52" s="36"/>
      <c r="F52" s="30" t="str">
        <f>IF(E18="","",E18)</f>
        <v>AK signal Brno a.s.</v>
      </c>
      <c r="G52" s="36"/>
      <c r="H52" s="36"/>
      <c r="I52" s="111"/>
      <c r="J52" s="36"/>
      <c r="K52" s="39"/>
    </row>
    <row r="53" spans="2:47" s="1" customFormat="1" ht="10.35" customHeight="1" x14ac:dyDescent="0.3">
      <c r="B53" s="35"/>
      <c r="C53" s="36"/>
      <c r="D53" s="36"/>
      <c r="E53" s="36"/>
      <c r="F53" s="36"/>
      <c r="G53" s="36"/>
      <c r="H53" s="36"/>
      <c r="I53" s="111"/>
      <c r="J53" s="36"/>
      <c r="K53" s="39"/>
    </row>
    <row r="54" spans="2:47" s="1" customFormat="1" ht="29.25" customHeight="1" x14ac:dyDescent="0.3">
      <c r="B54" s="35"/>
      <c r="C54" s="134" t="s">
        <v>162</v>
      </c>
      <c r="D54" s="45"/>
      <c r="E54" s="45"/>
      <c r="F54" s="45"/>
      <c r="G54" s="45"/>
      <c r="H54" s="45"/>
      <c r="I54" s="135"/>
      <c r="J54" s="136" t="s">
        <v>163</v>
      </c>
      <c r="K54" s="49"/>
    </row>
    <row r="55" spans="2:47" s="1" customFormat="1" ht="10.35" customHeight="1" x14ac:dyDescent="0.3">
      <c r="B55" s="35"/>
      <c r="C55" s="36"/>
      <c r="D55" s="36"/>
      <c r="E55" s="36"/>
      <c r="F55" s="36"/>
      <c r="G55" s="36"/>
      <c r="H55" s="36"/>
      <c r="I55" s="111"/>
      <c r="J55" s="36"/>
      <c r="K55" s="39"/>
    </row>
    <row r="56" spans="2:47" s="1" customFormat="1" ht="29.25" customHeight="1" x14ac:dyDescent="0.3">
      <c r="B56" s="35"/>
      <c r="C56" s="137" t="s">
        <v>164</v>
      </c>
      <c r="D56" s="36"/>
      <c r="E56" s="36"/>
      <c r="F56" s="36"/>
      <c r="G56" s="36"/>
      <c r="H56" s="36"/>
      <c r="I56" s="111"/>
      <c r="J56" s="121">
        <f>J78</f>
        <v>113195.38</v>
      </c>
      <c r="K56" s="39"/>
      <c r="AU56" s="19" t="s">
        <v>165</v>
      </c>
    </row>
    <row r="57" spans="2:47" s="7" customFormat="1" ht="24.95" customHeight="1" x14ac:dyDescent="0.3">
      <c r="B57" s="138"/>
      <c r="C57" s="139"/>
      <c r="D57" s="140" t="s">
        <v>433</v>
      </c>
      <c r="E57" s="141"/>
      <c r="F57" s="141"/>
      <c r="G57" s="141"/>
      <c r="H57" s="141"/>
      <c r="I57" s="142"/>
      <c r="J57" s="143">
        <f>J79</f>
        <v>64685.200000000004</v>
      </c>
      <c r="K57" s="144"/>
    </row>
    <row r="58" spans="2:47" s="7" customFormat="1" ht="24.95" customHeight="1" x14ac:dyDescent="0.3">
      <c r="B58" s="138"/>
      <c r="C58" s="139"/>
      <c r="D58" s="140" t="s">
        <v>434</v>
      </c>
      <c r="E58" s="141"/>
      <c r="F58" s="141"/>
      <c r="G58" s="141"/>
      <c r="H58" s="141"/>
      <c r="I58" s="142"/>
      <c r="J58" s="143">
        <f>J88</f>
        <v>48510.180000000008</v>
      </c>
      <c r="K58" s="144"/>
    </row>
    <row r="59" spans="2:47" s="1" customFormat="1" ht="21.75" customHeight="1" x14ac:dyDescent="0.3">
      <c r="B59" s="35"/>
      <c r="C59" s="36"/>
      <c r="D59" s="36"/>
      <c r="E59" s="36"/>
      <c r="F59" s="36"/>
      <c r="G59" s="36"/>
      <c r="H59" s="36"/>
      <c r="I59" s="111"/>
      <c r="J59" s="36"/>
      <c r="K59" s="39"/>
    </row>
    <row r="60" spans="2:47" s="1" customFormat="1" ht="6.95" customHeight="1" x14ac:dyDescent="0.3">
      <c r="B60" s="50"/>
      <c r="C60" s="51"/>
      <c r="D60" s="51"/>
      <c r="E60" s="51"/>
      <c r="F60" s="51"/>
      <c r="G60" s="51"/>
      <c r="H60" s="51"/>
      <c r="I60" s="129"/>
      <c r="J60" s="51"/>
      <c r="K60" s="52"/>
    </row>
    <row r="64" spans="2:47" s="1" customFormat="1" ht="6.95" customHeight="1" x14ac:dyDescent="0.3">
      <c r="B64" s="53"/>
      <c r="C64" s="54"/>
      <c r="D64" s="54"/>
      <c r="E64" s="54"/>
      <c r="F64" s="54"/>
      <c r="G64" s="54"/>
      <c r="H64" s="54"/>
      <c r="I64" s="132"/>
      <c r="J64" s="54"/>
      <c r="K64" s="54"/>
      <c r="L64" s="55"/>
    </row>
    <row r="65" spans="2:65" s="1" customFormat="1" ht="36.950000000000003" customHeight="1" x14ac:dyDescent="0.3">
      <c r="B65" s="35"/>
      <c r="C65" s="56" t="s">
        <v>169</v>
      </c>
      <c r="D65" s="57"/>
      <c r="E65" s="57"/>
      <c r="F65" s="57"/>
      <c r="G65" s="57"/>
      <c r="H65" s="57"/>
      <c r="I65" s="152"/>
      <c r="J65" s="57"/>
      <c r="K65" s="57"/>
      <c r="L65" s="55"/>
    </row>
    <row r="66" spans="2:65" s="1" customFormat="1" ht="6.95" customHeight="1" x14ac:dyDescent="0.3">
      <c r="B66" s="35"/>
      <c r="C66" s="57"/>
      <c r="D66" s="57"/>
      <c r="E66" s="57"/>
      <c r="F66" s="57"/>
      <c r="G66" s="57"/>
      <c r="H66" s="57"/>
      <c r="I66" s="152"/>
      <c r="J66" s="57"/>
      <c r="K66" s="57"/>
      <c r="L66" s="55"/>
    </row>
    <row r="67" spans="2:65" s="1" customFormat="1" ht="14.45" customHeight="1" x14ac:dyDescent="0.3">
      <c r="B67" s="35"/>
      <c r="C67" s="59" t="s">
        <v>18</v>
      </c>
      <c r="D67" s="57"/>
      <c r="E67" s="57"/>
      <c r="F67" s="57"/>
      <c r="G67" s="57"/>
      <c r="H67" s="57"/>
      <c r="I67" s="152"/>
      <c r="J67" s="57"/>
      <c r="K67" s="57"/>
      <c r="L67" s="55"/>
    </row>
    <row r="68" spans="2:65" s="1" customFormat="1" ht="22.5" customHeight="1" x14ac:dyDescent="0.3">
      <c r="B68" s="35"/>
      <c r="C68" s="57"/>
      <c r="D68" s="57"/>
      <c r="E68" s="280" t="str">
        <f>E7</f>
        <v>Oprava měničů v obvodu SSZT Jihlava</v>
      </c>
      <c r="F68" s="281"/>
      <c r="G68" s="281"/>
      <c r="H68" s="281"/>
      <c r="I68" s="152"/>
      <c r="J68" s="57"/>
      <c r="K68" s="57"/>
      <c r="L68" s="55"/>
    </row>
    <row r="69" spans="2:65" s="1" customFormat="1" ht="14.45" customHeight="1" x14ac:dyDescent="0.3">
      <c r="B69" s="35"/>
      <c r="C69" s="59" t="s">
        <v>159</v>
      </c>
      <c r="D69" s="57"/>
      <c r="E69" s="57"/>
      <c r="F69" s="57"/>
      <c r="G69" s="57"/>
      <c r="H69" s="57"/>
      <c r="I69" s="152"/>
      <c r="J69" s="57"/>
      <c r="K69" s="57"/>
      <c r="L69" s="55"/>
    </row>
    <row r="70" spans="2:65" s="1" customFormat="1" ht="23.25" customHeight="1" x14ac:dyDescent="0.3">
      <c r="B70" s="35"/>
      <c r="C70" s="57"/>
      <c r="D70" s="57"/>
      <c r="E70" s="266" t="str">
        <f>E9</f>
        <v>01 - Dle Sborníku_02 - 01 - Dle Sborníku_02</v>
      </c>
      <c r="F70" s="282"/>
      <c r="G70" s="282"/>
      <c r="H70" s="282"/>
      <c r="I70" s="152"/>
      <c r="J70" s="57"/>
      <c r="K70" s="57"/>
      <c r="L70" s="55"/>
    </row>
    <row r="71" spans="2:65" s="1" customFormat="1" ht="6.95" customHeight="1" x14ac:dyDescent="0.3">
      <c r="B71" s="35"/>
      <c r="C71" s="57"/>
      <c r="D71" s="57"/>
      <c r="E71" s="57"/>
      <c r="F71" s="57"/>
      <c r="G71" s="57"/>
      <c r="H71" s="57"/>
      <c r="I71" s="152"/>
      <c r="J71" s="57"/>
      <c r="K71" s="57"/>
      <c r="L71" s="55"/>
    </row>
    <row r="72" spans="2:65" s="1" customFormat="1" ht="18" customHeight="1" x14ac:dyDescent="0.3">
      <c r="B72" s="35"/>
      <c r="C72" s="59" t="s">
        <v>23</v>
      </c>
      <c r="D72" s="57"/>
      <c r="E72" s="57"/>
      <c r="F72" s="153" t="str">
        <f>F12</f>
        <v xml:space="preserve"> </v>
      </c>
      <c r="G72" s="57"/>
      <c r="H72" s="57"/>
      <c r="I72" s="154" t="s">
        <v>25</v>
      </c>
      <c r="J72" s="67">
        <f>IF(J12="","",J12)</f>
        <v>42948</v>
      </c>
      <c r="K72" s="57"/>
      <c r="L72" s="55"/>
    </row>
    <row r="73" spans="2:65" s="1" customFormat="1" ht="6.95" customHeight="1" x14ac:dyDescent="0.3">
      <c r="B73" s="35"/>
      <c r="C73" s="57"/>
      <c r="D73" s="57"/>
      <c r="E73" s="57"/>
      <c r="F73" s="57"/>
      <c r="G73" s="57"/>
      <c r="H73" s="57"/>
      <c r="I73" s="152"/>
      <c r="J73" s="57"/>
      <c r="K73" s="57"/>
      <c r="L73" s="55"/>
    </row>
    <row r="74" spans="2:65" s="1" customFormat="1" ht="15" x14ac:dyDescent="0.3">
      <c r="B74" s="35"/>
      <c r="C74" s="59" t="s">
        <v>26</v>
      </c>
      <c r="D74" s="57"/>
      <c r="E74" s="57"/>
      <c r="F74" s="153" t="str">
        <f>E15</f>
        <v xml:space="preserve"> </v>
      </c>
      <c r="G74" s="57"/>
      <c r="H74" s="57"/>
      <c r="I74" s="154" t="s">
        <v>30</v>
      </c>
      <c r="J74" s="153" t="str">
        <f>E21</f>
        <v xml:space="preserve"> </v>
      </c>
      <c r="K74" s="57"/>
      <c r="L74" s="55"/>
    </row>
    <row r="75" spans="2:65" s="1" customFormat="1" ht="14.45" customHeight="1" x14ac:dyDescent="0.3">
      <c r="B75" s="35"/>
      <c r="C75" s="59" t="s">
        <v>29</v>
      </c>
      <c r="D75" s="57"/>
      <c r="E75" s="57"/>
      <c r="F75" s="153" t="str">
        <f>IF(E18="","",E18)</f>
        <v>AK signal Brno a.s.</v>
      </c>
      <c r="G75" s="57"/>
      <c r="H75" s="57"/>
      <c r="I75" s="152"/>
      <c r="J75" s="57"/>
      <c r="K75" s="57"/>
      <c r="L75" s="55"/>
    </row>
    <row r="76" spans="2:65" s="1" customFormat="1" ht="10.35" customHeight="1" x14ac:dyDescent="0.3">
      <c r="B76" s="35"/>
      <c r="C76" s="57"/>
      <c r="D76" s="57"/>
      <c r="E76" s="57"/>
      <c r="F76" s="57"/>
      <c r="G76" s="57"/>
      <c r="H76" s="57"/>
      <c r="I76" s="152"/>
      <c r="J76" s="57"/>
      <c r="K76" s="57"/>
      <c r="L76" s="55"/>
    </row>
    <row r="77" spans="2:65" s="9" customFormat="1" ht="29.25" customHeight="1" x14ac:dyDescent="0.3">
      <c r="B77" s="155"/>
      <c r="C77" s="156" t="s">
        <v>170</v>
      </c>
      <c r="D77" s="157" t="s">
        <v>52</v>
      </c>
      <c r="E77" s="157" t="s">
        <v>48</v>
      </c>
      <c r="F77" s="157" t="s">
        <v>171</v>
      </c>
      <c r="G77" s="157" t="s">
        <v>172</v>
      </c>
      <c r="H77" s="157" t="s">
        <v>173</v>
      </c>
      <c r="I77" s="158" t="s">
        <v>174</v>
      </c>
      <c r="J77" s="157" t="s">
        <v>163</v>
      </c>
      <c r="K77" s="159" t="s">
        <v>175</v>
      </c>
      <c r="L77" s="160"/>
      <c r="M77" s="74" t="s">
        <v>176</v>
      </c>
      <c r="N77" s="75" t="s">
        <v>37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5" s="1" customFormat="1" ht="29.25" customHeight="1" x14ac:dyDescent="0.35">
      <c r="B78" s="35"/>
      <c r="C78" s="80" t="s">
        <v>164</v>
      </c>
      <c r="D78" s="57"/>
      <c r="E78" s="57"/>
      <c r="F78" s="57"/>
      <c r="G78" s="57"/>
      <c r="H78" s="57"/>
      <c r="I78" s="152"/>
      <c r="J78" s="161">
        <f>BK78</f>
        <v>113195.38</v>
      </c>
      <c r="K78" s="57"/>
      <c r="L78" s="55"/>
      <c r="M78" s="77"/>
      <c r="N78" s="78"/>
      <c r="O78" s="78"/>
      <c r="P78" s="162">
        <f>P79+P88</f>
        <v>0</v>
      </c>
      <c r="Q78" s="78"/>
      <c r="R78" s="162">
        <f>R79+R88</f>
        <v>0</v>
      </c>
      <c r="S78" s="78"/>
      <c r="T78" s="163">
        <f>T79+T88</f>
        <v>0</v>
      </c>
      <c r="AT78" s="19" t="s">
        <v>66</v>
      </c>
      <c r="AU78" s="19" t="s">
        <v>165</v>
      </c>
      <c r="BK78" s="164">
        <f>BK79+BK88</f>
        <v>113195.38</v>
      </c>
    </row>
    <row r="79" spans="2:65" s="10" customFormat="1" ht="37.35" customHeight="1" x14ac:dyDescent="0.35">
      <c r="B79" s="165"/>
      <c r="C79" s="166"/>
      <c r="D79" s="179" t="s">
        <v>66</v>
      </c>
      <c r="E79" s="195" t="s">
        <v>183</v>
      </c>
      <c r="F79" s="195" t="s">
        <v>435</v>
      </c>
      <c r="G79" s="166"/>
      <c r="H79" s="166"/>
      <c r="I79" s="169"/>
      <c r="J79" s="196">
        <f>BK79</f>
        <v>64685.200000000004</v>
      </c>
      <c r="K79" s="166"/>
      <c r="L79" s="171"/>
      <c r="M79" s="172"/>
      <c r="N79" s="173"/>
      <c r="O79" s="173"/>
      <c r="P79" s="174">
        <f>SUM(P80:P87)</f>
        <v>0</v>
      </c>
      <c r="Q79" s="173"/>
      <c r="R79" s="174">
        <f>SUM(R80:R87)</f>
        <v>0</v>
      </c>
      <c r="S79" s="173"/>
      <c r="T79" s="175">
        <f>SUM(T80:T87)</f>
        <v>0</v>
      </c>
      <c r="AR79" s="176" t="s">
        <v>185</v>
      </c>
      <c r="AT79" s="177" t="s">
        <v>66</v>
      </c>
      <c r="AU79" s="177" t="s">
        <v>67</v>
      </c>
      <c r="AY79" s="176" t="s">
        <v>186</v>
      </c>
      <c r="BK79" s="178">
        <f>SUM(BK80:BK87)</f>
        <v>64685.200000000004</v>
      </c>
    </row>
    <row r="80" spans="2:65" s="1" customFormat="1" ht="22.5" customHeight="1" x14ac:dyDescent="0.3">
      <c r="B80" s="35"/>
      <c r="C80" s="182" t="s">
        <v>302</v>
      </c>
      <c r="D80" s="182" t="s">
        <v>190</v>
      </c>
      <c r="E80" s="183" t="s">
        <v>436</v>
      </c>
      <c r="F80" s="184" t="s">
        <v>437</v>
      </c>
      <c r="G80" s="185" t="s">
        <v>193</v>
      </c>
      <c r="H80" s="186">
        <v>1</v>
      </c>
      <c r="I80" s="187">
        <v>48360</v>
      </c>
      <c r="J80" s="188">
        <f t="shared" ref="J80:J87" si="0">ROUND(I80*H80,2)</f>
        <v>48360</v>
      </c>
      <c r="K80" s="184" t="s">
        <v>21</v>
      </c>
      <c r="L80" s="189"/>
      <c r="M80" s="190" t="s">
        <v>21</v>
      </c>
      <c r="N80" s="191" t="s">
        <v>38</v>
      </c>
      <c r="O80" s="36"/>
      <c r="P80" s="192">
        <f t="shared" ref="P80:P87" si="1">O80*H80</f>
        <v>0</v>
      </c>
      <c r="Q80" s="192">
        <v>0</v>
      </c>
      <c r="R80" s="192">
        <f t="shared" ref="R80:R87" si="2">Q80*H80</f>
        <v>0</v>
      </c>
      <c r="S80" s="192">
        <v>0</v>
      </c>
      <c r="T80" s="193">
        <f t="shared" ref="T80:T87" si="3">S80*H80</f>
        <v>0</v>
      </c>
      <c r="AR80" s="19" t="s">
        <v>194</v>
      </c>
      <c r="AT80" s="19" t="s">
        <v>190</v>
      </c>
      <c r="AU80" s="19" t="s">
        <v>74</v>
      </c>
      <c r="AY80" s="19" t="s">
        <v>186</v>
      </c>
      <c r="BE80" s="194">
        <f t="shared" ref="BE80:BE87" si="4">IF(N80="základní",J80,0)</f>
        <v>48360</v>
      </c>
      <c r="BF80" s="194">
        <f t="shared" ref="BF80:BF87" si="5">IF(N80="snížená",J80,0)</f>
        <v>0</v>
      </c>
      <c r="BG80" s="194">
        <f t="shared" ref="BG80:BG87" si="6">IF(N80="zákl. přenesená",J80,0)</f>
        <v>0</v>
      </c>
      <c r="BH80" s="194">
        <f t="shared" ref="BH80:BH87" si="7">IF(N80="sníž. přenesená",J80,0)</f>
        <v>0</v>
      </c>
      <c r="BI80" s="194">
        <f t="shared" ref="BI80:BI87" si="8">IF(N80="nulová",J80,0)</f>
        <v>0</v>
      </c>
      <c r="BJ80" s="19" t="s">
        <v>74</v>
      </c>
      <c r="BK80" s="194">
        <f t="shared" ref="BK80:BK87" si="9">ROUND(I80*H80,2)</f>
        <v>48360</v>
      </c>
      <c r="BL80" s="19" t="s">
        <v>194</v>
      </c>
      <c r="BM80" s="19" t="s">
        <v>76</v>
      </c>
    </row>
    <row r="81" spans="2:65" s="1" customFormat="1" ht="22.5" customHeight="1" x14ac:dyDescent="0.3">
      <c r="B81" s="35"/>
      <c r="C81" s="182" t="s">
        <v>212</v>
      </c>
      <c r="D81" s="182" t="s">
        <v>190</v>
      </c>
      <c r="E81" s="183" t="s">
        <v>236</v>
      </c>
      <c r="F81" s="184" t="s">
        <v>237</v>
      </c>
      <c r="G81" s="185" t="s">
        <v>193</v>
      </c>
      <c r="H81" s="186">
        <v>2</v>
      </c>
      <c r="I81" s="187">
        <v>4534.3999999999996</v>
      </c>
      <c r="J81" s="188">
        <f t="shared" si="0"/>
        <v>9068.7999999999993</v>
      </c>
      <c r="K81" s="184" t="s">
        <v>21</v>
      </c>
      <c r="L81" s="189"/>
      <c r="M81" s="190" t="s">
        <v>21</v>
      </c>
      <c r="N81" s="191" t="s">
        <v>38</v>
      </c>
      <c r="O81" s="36"/>
      <c r="P81" s="192">
        <f t="shared" si="1"/>
        <v>0</v>
      </c>
      <c r="Q81" s="192">
        <v>0</v>
      </c>
      <c r="R81" s="192">
        <f t="shared" si="2"/>
        <v>0</v>
      </c>
      <c r="S81" s="192">
        <v>0</v>
      </c>
      <c r="T81" s="193">
        <f t="shared" si="3"/>
        <v>0</v>
      </c>
      <c r="AR81" s="19" t="s">
        <v>194</v>
      </c>
      <c r="AT81" s="19" t="s">
        <v>190</v>
      </c>
      <c r="AU81" s="19" t="s">
        <v>74</v>
      </c>
      <c r="AY81" s="19" t="s">
        <v>186</v>
      </c>
      <c r="BE81" s="194">
        <f t="shared" si="4"/>
        <v>9068.7999999999993</v>
      </c>
      <c r="BF81" s="194">
        <f t="shared" si="5"/>
        <v>0</v>
      </c>
      <c r="BG81" s="194">
        <f t="shared" si="6"/>
        <v>0</v>
      </c>
      <c r="BH81" s="194">
        <f t="shared" si="7"/>
        <v>0</v>
      </c>
      <c r="BI81" s="194">
        <f t="shared" si="8"/>
        <v>0</v>
      </c>
      <c r="BJ81" s="19" t="s">
        <v>74</v>
      </c>
      <c r="BK81" s="194">
        <f t="shared" si="9"/>
        <v>9068.7999999999993</v>
      </c>
      <c r="BL81" s="19" t="s">
        <v>194</v>
      </c>
      <c r="BM81" s="19" t="s">
        <v>185</v>
      </c>
    </row>
    <row r="82" spans="2:65" s="1" customFormat="1" ht="22.5" customHeight="1" x14ac:dyDescent="0.3">
      <c r="B82" s="35"/>
      <c r="C82" s="182" t="s">
        <v>309</v>
      </c>
      <c r="D82" s="182" t="s">
        <v>190</v>
      </c>
      <c r="E82" s="183" t="s">
        <v>438</v>
      </c>
      <c r="F82" s="184" t="s">
        <v>439</v>
      </c>
      <c r="G82" s="185" t="s">
        <v>193</v>
      </c>
      <c r="H82" s="186">
        <v>2</v>
      </c>
      <c r="I82" s="187">
        <v>332.8</v>
      </c>
      <c r="J82" s="188">
        <f t="shared" si="0"/>
        <v>665.6</v>
      </c>
      <c r="K82" s="184" t="s">
        <v>21</v>
      </c>
      <c r="L82" s="189"/>
      <c r="M82" s="190" t="s">
        <v>21</v>
      </c>
      <c r="N82" s="191" t="s">
        <v>38</v>
      </c>
      <c r="O82" s="36"/>
      <c r="P82" s="192">
        <f t="shared" si="1"/>
        <v>0</v>
      </c>
      <c r="Q82" s="192">
        <v>0</v>
      </c>
      <c r="R82" s="192">
        <f t="shared" si="2"/>
        <v>0</v>
      </c>
      <c r="S82" s="192">
        <v>0</v>
      </c>
      <c r="T82" s="193">
        <f t="shared" si="3"/>
        <v>0</v>
      </c>
      <c r="AR82" s="19" t="s">
        <v>194</v>
      </c>
      <c r="AT82" s="19" t="s">
        <v>190</v>
      </c>
      <c r="AU82" s="19" t="s">
        <v>74</v>
      </c>
      <c r="AY82" s="19" t="s">
        <v>186</v>
      </c>
      <c r="BE82" s="194">
        <f t="shared" si="4"/>
        <v>665.6</v>
      </c>
      <c r="BF82" s="194">
        <f t="shared" si="5"/>
        <v>0</v>
      </c>
      <c r="BG82" s="194">
        <f t="shared" si="6"/>
        <v>0</v>
      </c>
      <c r="BH82" s="194">
        <f t="shared" si="7"/>
        <v>0</v>
      </c>
      <c r="BI82" s="194">
        <f t="shared" si="8"/>
        <v>0</v>
      </c>
      <c r="BJ82" s="19" t="s">
        <v>74</v>
      </c>
      <c r="BK82" s="194">
        <f t="shared" si="9"/>
        <v>665.6</v>
      </c>
      <c r="BL82" s="19" t="s">
        <v>194</v>
      </c>
      <c r="BM82" s="19" t="s">
        <v>204</v>
      </c>
    </row>
    <row r="83" spans="2:65" s="1" customFormat="1" ht="22.5" customHeight="1" x14ac:dyDescent="0.3">
      <c r="B83" s="35"/>
      <c r="C83" s="182" t="s">
        <v>216</v>
      </c>
      <c r="D83" s="182" t="s">
        <v>190</v>
      </c>
      <c r="E83" s="183" t="s">
        <v>440</v>
      </c>
      <c r="F83" s="184" t="s">
        <v>441</v>
      </c>
      <c r="G83" s="185" t="s">
        <v>193</v>
      </c>
      <c r="H83" s="186">
        <v>2</v>
      </c>
      <c r="I83" s="187">
        <v>452.4</v>
      </c>
      <c r="J83" s="188">
        <f t="shared" si="0"/>
        <v>904.8</v>
      </c>
      <c r="K83" s="184" t="s">
        <v>21</v>
      </c>
      <c r="L83" s="189"/>
      <c r="M83" s="190" t="s">
        <v>21</v>
      </c>
      <c r="N83" s="191" t="s">
        <v>38</v>
      </c>
      <c r="O83" s="36"/>
      <c r="P83" s="192">
        <f t="shared" si="1"/>
        <v>0</v>
      </c>
      <c r="Q83" s="192">
        <v>0</v>
      </c>
      <c r="R83" s="192">
        <f t="shared" si="2"/>
        <v>0</v>
      </c>
      <c r="S83" s="192">
        <v>0</v>
      </c>
      <c r="T83" s="193">
        <f t="shared" si="3"/>
        <v>0</v>
      </c>
      <c r="AR83" s="19" t="s">
        <v>194</v>
      </c>
      <c r="AT83" s="19" t="s">
        <v>190</v>
      </c>
      <c r="AU83" s="19" t="s">
        <v>74</v>
      </c>
      <c r="AY83" s="19" t="s">
        <v>186</v>
      </c>
      <c r="BE83" s="194">
        <f t="shared" si="4"/>
        <v>904.8</v>
      </c>
      <c r="BF83" s="194">
        <f t="shared" si="5"/>
        <v>0</v>
      </c>
      <c r="BG83" s="194">
        <f t="shared" si="6"/>
        <v>0</v>
      </c>
      <c r="BH83" s="194">
        <f t="shared" si="7"/>
        <v>0</v>
      </c>
      <c r="BI83" s="194">
        <f t="shared" si="8"/>
        <v>0</v>
      </c>
      <c r="BJ83" s="19" t="s">
        <v>74</v>
      </c>
      <c r="BK83" s="194">
        <f t="shared" si="9"/>
        <v>904.8</v>
      </c>
      <c r="BL83" s="19" t="s">
        <v>194</v>
      </c>
      <c r="BM83" s="19" t="s">
        <v>208</v>
      </c>
    </row>
    <row r="84" spans="2:65" s="1" customFormat="1" ht="22.5" customHeight="1" x14ac:dyDescent="0.3">
      <c r="B84" s="35"/>
      <c r="C84" s="182" t="s">
        <v>341</v>
      </c>
      <c r="D84" s="182" t="s">
        <v>190</v>
      </c>
      <c r="E84" s="183" t="s">
        <v>355</v>
      </c>
      <c r="F84" s="184" t="s">
        <v>356</v>
      </c>
      <c r="G84" s="185" t="s">
        <v>193</v>
      </c>
      <c r="H84" s="186">
        <v>6</v>
      </c>
      <c r="I84" s="187">
        <v>95.68</v>
      </c>
      <c r="J84" s="188">
        <f t="shared" si="0"/>
        <v>574.08000000000004</v>
      </c>
      <c r="K84" s="184" t="s">
        <v>21</v>
      </c>
      <c r="L84" s="189"/>
      <c r="M84" s="190" t="s">
        <v>21</v>
      </c>
      <c r="N84" s="191" t="s">
        <v>38</v>
      </c>
      <c r="O84" s="36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19" t="s">
        <v>194</v>
      </c>
      <c r="AT84" s="19" t="s">
        <v>190</v>
      </c>
      <c r="AU84" s="19" t="s">
        <v>74</v>
      </c>
      <c r="AY84" s="19" t="s">
        <v>186</v>
      </c>
      <c r="BE84" s="194">
        <f t="shared" si="4"/>
        <v>574.08000000000004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19" t="s">
        <v>74</v>
      </c>
      <c r="BK84" s="194">
        <f t="shared" si="9"/>
        <v>574.08000000000004</v>
      </c>
      <c r="BL84" s="19" t="s">
        <v>194</v>
      </c>
      <c r="BM84" s="19" t="s">
        <v>212</v>
      </c>
    </row>
    <row r="85" spans="2:65" s="1" customFormat="1" ht="22.5" customHeight="1" x14ac:dyDescent="0.3">
      <c r="B85" s="35"/>
      <c r="C85" s="182" t="s">
        <v>220</v>
      </c>
      <c r="D85" s="182" t="s">
        <v>190</v>
      </c>
      <c r="E85" s="183" t="s">
        <v>365</v>
      </c>
      <c r="F85" s="184" t="s">
        <v>366</v>
      </c>
      <c r="G85" s="185" t="s">
        <v>193</v>
      </c>
      <c r="H85" s="186">
        <v>6</v>
      </c>
      <c r="I85" s="187">
        <v>99.32</v>
      </c>
      <c r="J85" s="188">
        <f t="shared" si="0"/>
        <v>595.91999999999996</v>
      </c>
      <c r="K85" s="184" t="s">
        <v>21</v>
      </c>
      <c r="L85" s="189"/>
      <c r="M85" s="190" t="s">
        <v>21</v>
      </c>
      <c r="N85" s="191" t="s">
        <v>38</v>
      </c>
      <c r="O85" s="36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19" t="s">
        <v>194</v>
      </c>
      <c r="AT85" s="19" t="s">
        <v>190</v>
      </c>
      <c r="AU85" s="19" t="s">
        <v>74</v>
      </c>
      <c r="AY85" s="19" t="s">
        <v>186</v>
      </c>
      <c r="BE85" s="194">
        <f t="shared" si="4"/>
        <v>595.91999999999996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19" t="s">
        <v>74</v>
      </c>
      <c r="BK85" s="194">
        <f t="shared" si="9"/>
        <v>595.91999999999996</v>
      </c>
      <c r="BL85" s="19" t="s">
        <v>194</v>
      </c>
      <c r="BM85" s="19" t="s">
        <v>216</v>
      </c>
    </row>
    <row r="86" spans="2:65" s="1" customFormat="1" ht="22.5" customHeight="1" x14ac:dyDescent="0.3">
      <c r="B86" s="35"/>
      <c r="C86" s="182" t="s">
        <v>10</v>
      </c>
      <c r="D86" s="182" t="s">
        <v>190</v>
      </c>
      <c r="E86" s="183" t="s">
        <v>278</v>
      </c>
      <c r="F86" s="184" t="s">
        <v>279</v>
      </c>
      <c r="G86" s="185" t="s">
        <v>193</v>
      </c>
      <c r="H86" s="186">
        <v>1</v>
      </c>
      <c r="I86" s="187">
        <v>4108</v>
      </c>
      <c r="J86" s="188">
        <f t="shared" si="0"/>
        <v>4108</v>
      </c>
      <c r="K86" s="184" t="s">
        <v>21</v>
      </c>
      <c r="L86" s="189"/>
      <c r="M86" s="190" t="s">
        <v>21</v>
      </c>
      <c r="N86" s="191" t="s">
        <v>38</v>
      </c>
      <c r="O86" s="36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19" t="s">
        <v>194</v>
      </c>
      <c r="AT86" s="19" t="s">
        <v>190</v>
      </c>
      <c r="AU86" s="19" t="s">
        <v>74</v>
      </c>
      <c r="AY86" s="19" t="s">
        <v>186</v>
      </c>
      <c r="BE86" s="194">
        <f t="shared" si="4"/>
        <v>4108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19" t="s">
        <v>74</v>
      </c>
      <c r="BK86" s="194">
        <f t="shared" si="9"/>
        <v>4108</v>
      </c>
      <c r="BL86" s="19" t="s">
        <v>194</v>
      </c>
      <c r="BM86" s="19" t="s">
        <v>220</v>
      </c>
    </row>
    <row r="87" spans="2:65" s="1" customFormat="1" ht="31.5" customHeight="1" x14ac:dyDescent="0.3">
      <c r="B87" s="35"/>
      <c r="C87" s="182" t="s">
        <v>223</v>
      </c>
      <c r="D87" s="182" t="s">
        <v>190</v>
      </c>
      <c r="E87" s="183" t="s">
        <v>442</v>
      </c>
      <c r="F87" s="184" t="s">
        <v>443</v>
      </c>
      <c r="G87" s="185" t="s">
        <v>256</v>
      </c>
      <c r="H87" s="186">
        <v>100</v>
      </c>
      <c r="I87" s="187">
        <v>4.08</v>
      </c>
      <c r="J87" s="188">
        <f t="shared" si="0"/>
        <v>408</v>
      </c>
      <c r="K87" s="184" t="s">
        <v>21</v>
      </c>
      <c r="L87" s="189"/>
      <c r="M87" s="190" t="s">
        <v>21</v>
      </c>
      <c r="N87" s="191" t="s">
        <v>38</v>
      </c>
      <c r="O87" s="36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19" t="s">
        <v>194</v>
      </c>
      <c r="AT87" s="19" t="s">
        <v>190</v>
      </c>
      <c r="AU87" s="19" t="s">
        <v>74</v>
      </c>
      <c r="AY87" s="19" t="s">
        <v>186</v>
      </c>
      <c r="BE87" s="194">
        <f t="shared" si="4"/>
        <v>408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19" t="s">
        <v>74</v>
      </c>
      <c r="BK87" s="194">
        <f t="shared" si="9"/>
        <v>408</v>
      </c>
      <c r="BL87" s="19" t="s">
        <v>194</v>
      </c>
      <c r="BM87" s="19" t="s">
        <v>223</v>
      </c>
    </row>
    <row r="88" spans="2:65" s="10" customFormat="1" ht="37.35" customHeight="1" x14ac:dyDescent="0.35">
      <c r="B88" s="165"/>
      <c r="C88" s="166"/>
      <c r="D88" s="179" t="s">
        <v>66</v>
      </c>
      <c r="E88" s="195" t="s">
        <v>195</v>
      </c>
      <c r="F88" s="195" t="s">
        <v>444</v>
      </c>
      <c r="G88" s="166"/>
      <c r="H88" s="166"/>
      <c r="I88" s="169"/>
      <c r="J88" s="196">
        <f>BK88</f>
        <v>48510.180000000008</v>
      </c>
      <c r="K88" s="166"/>
      <c r="L88" s="171"/>
      <c r="M88" s="172"/>
      <c r="N88" s="173"/>
      <c r="O88" s="173"/>
      <c r="P88" s="174">
        <f>SUM(P89:P96)</f>
        <v>0</v>
      </c>
      <c r="Q88" s="173"/>
      <c r="R88" s="174">
        <f>SUM(R89:R96)</f>
        <v>0</v>
      </c>
      <c r="S88" s="173"/>
      <c r="T88" s="175">
        <f>SUM(T89:T96)</f>
        <v>0</v>
      </c>
      <c r="AR88" s="176" t="s">
        <v>185</v>
      </c>
      <c r="AT88" s="177" t="s">
        <v>66</v>
      </c>
      <c r="AU88" s="177" t="s">
        <v>67</v>
      </c>
      <c r="AY88" s="176" t="s">
        <v>186</v>
      </c>
      <c r="BK88" s="178">
        <f>SUM(BK89:BK96)</f>
        <v>48510.180000000008</v>
      </c>
    </row>
    <row r="89" spans="2:65" s="1" customFormat="1" ht="22.5" customHeight="1" x14ac:dyDescent="0.3">
      <c r="B89" s="35"/>
      <c r="C89" s="197" t="s">
        <v>74</v>
      </c>
      <c r="D89" s="197" t="s">
        <v>198</v>
      </c>
      <c r="E89" s="198" t="s">
        <v>445</v>
      </c>
      <c r="F89" s="199" t="s">
        <v>446</v>
      </c>
      <c r="G89" s="200" t="s">
        <v>447</v>
      </c>
      <c r="H89" s="201">
        <v>4</v>
      </c>
      <c r="I89" s="202">
        <v>516.88</v>
      </c>
      <c r="J89" s="203">
        <f t="shared" ref="J89:J96" si="10">ROUND(I89*H89,2)</f>
        <v>2067.52</v>
      </c>
      <c r="K89" s="199" t="s">
        <v>21</v>
      </c>
      <c r="L89" s="55"/>
      <c r="M89" s="204" t="s">
        <v>21</v>
      </c>
      <c r="N89" s="205" t="s">
        <v>38</v>
      </c>
      <c r="O89" s="36"/>
      <c r="P89" s="192">
        <f t="shared" ref="P89:P96" si="11">O89*H89</f>
        <v>0</v>
      </c>
      <c r="Q89" s="192">
        <v>0</v>
      </c>
      <c r="R89" s="192">
        <f t="shared" ref="R89:R96" si="12">Q89*H89</f>
        <v>0</v>
      </c>
      <c r="S89" s="192">
        <v>0</v>
      </c>
      <c r="T89" s="193">
        <f t="shared" ref="T89:T96" si="13">S89*H89</f>
        <v>0</v>
      </c>
      <c r="AR89" s="19" t="s">
        <v>194</v>
      </c>
      <c r="AT89" s="19" t="s">
        <v>198</v>
      </c>
      <c r="AU89" s="19" t="s">
        <v>74</v>
      </c>
      <c r="AY89" s="19" t="s">
        <v>186</v>
      </c>
      <c r="BE89" s="194">
        <f t="shared" ref="BE89:BE96" si="14">IF(N89="základní",J89,0)</f>
        <v>2067.52</v>
      </c>
      <c r="BF89" s="194">
        <f t="shared" ref="BF89:BF96" si="15">IF(N89="snížená",J89,0)</f>
        <v>0</v>
      </c>
      <c r="BG89" s="194">
        <f t="shared" ref="BG89:BG96" si="16">IF(N89="zákl. přenesená",J89,0)</f>
        <v>0</v>
      </c>
      <c r="BH89" s="194">
        <f t="shared" ref="BH89:BH96" si="17">IF(N89="sníž. přenesená",J89,0)</f>
        <v>0</v>
      </c>
      <c r="BI89" s="194">
        <f t="shared" ref="BI89:BI96" si="18">IF(N89="nulová",J89,0)</f>
        <v>0</v>
      </c>
      <c r="BJ89" s="19" t="s">
        <v>74</v>
      </c>
      <c r="BK89" s="194">
        <f t="shared" ref="BK89:BK96" si="19">ROUND(I89*H89,2)</f>
        <v>2067.52</v>
      </c>
      <c r="BL89" s="19" t="s">
        <v>194</v>
      </c>
      <c r="BM89" s="19" t="s">
        <v>227</v>
      </c>
    </row>
    <row r="90" spans="2:65" s="1" customFormat="1" ht="31.5" customHeight="1" x14ac:dyDescent="0.3">
      <c r="B90" s="35"/>
      <c r="C90" s="197" t="s">
        <v>76</v>
      </c>
      <c r="D90" s="197" t="s">
        <v>198</v>
      </c>
      <c r="E90" s="198" t="s">
        <v>448</v>
      </c>
      <c r="F90" s="199" t="s">
        <v>449</v>
      </c>
      <c r="G90" s="200" t="s">
        <v>193</v>
      </c>
      <c r="H90" s="201">
        <v>1</v>
      </c>
      <c r="I90" s="202">
        <v>7800</v>
      </c>
      <c r="J90" s="203">
        <f t="shared" si="10"/>
        <v>7800</v>
      </c>
      <c r="K90" s="199" t="s">
        <v>21</v>
      </c>
      <c r="L90" s="55"/>
      <c r="M90" s="204" t="s">
        <v>21</v>
      </c>
      <c r="N90" s="205" t="s">
        <v>38</v>
      </c>
      <c r="O90" s="36"/>
      <c r="P90" s="192">
        <f t="shared" si="11"/>
        <v>0</v>
      </c>
      <c r="Q90" s="192">
        <v>0</v>
      </c>
      <c r="R90" s="192">
        <f t="shared" si="12"/>
        <v>0</v>
      </c>
      <c r="S90" s="192">
        <v>0</v>
      </c>
      <c r="T90" s="193">
        <f t="shared" si="13"/>
        <v>0</v>
      </c>
      <c r="AR90" s="19" t="s">
        <v>194</v>
      </c>
      <c r="AT90" s="19" t="s">
        <v>198</v>
      </c>
      <c r="AU90" s="19" t="s">
        <v>74</v>
      </c>
      <c r="AY90" s="19" t="s">
        <v>186</v>
      </c>
      <c r="BE90" s="194">
        <f t="shared" si="14"/>
        <v>7800</v>
      </c>
      <c r="BF90" s="194">
        <f t="shared" si="15"/>
        <v>0</v>
      </c>
      <c r="BG90" s="194">
        <f t="shared" si="16"/>
        <v>0</v>
      </c>
      <c r="BH90" s="194">
        <f t="shared" si="17"/>
        <v>0</v>
      </c>
      <c r="BI90" s="194">
        <f t="shared" si="18"/>
        <v>0</v>
      </c>
      <c r="BJ90" s="19" t="s">
        <v>74</v>
      </c>
      <c r="BK90" s="194">
        <f t="shared" si="19"/>
        <v>7800</v>
      </c>
      <c r="BL90" s="19" t="s">
        <v>194</v>
      </c>
      <c r="BM90" s="19" t="s">
        <v>231</v>
      </c>
    </row>
    <row r="91" spans="2:65" s="1" customFormat="1" ht="22.5" customHeight="1" x14ac:dyDescent="0.3">
      <c r="B91" s="35"/>
      <c r="C91" s="197" t="s">
        <v>209</v>
      </c>
      <c r="D91" s="197" t="s">
        <v>198</v>
      </c>
      <c r="E91" s="198" t="s">
        <v>205</v>
      </c>
      <c r="F91" s="199" t="s">
        <v>206</v>
      </c>
      <c r="G91" s="200" t="s">
        <v>207</v>
      </c>
      <c r="H91" s="201">
        <v>24</v>
      </c>
      <c r="I91" s="202">
        <v>698.88</v>
      </c>
      <c r="J91" s="203">
        <f t="shared" si="10"/>
        <v>16773.12</v>
      </c>
      <c r="K91" s="199" t="s">
        <v>21</v>
      </c>
      <c r="L91" s="55"/>
      <c r="M91" s="204" t="s">
        <v>21</v>
      </c>
      <c r="N91" s="205" t="s">
        <v>38</v>
      </c>
      <c r="O91" s="36"/>
      <c r="P91" s="192">
        <f t="shared" si="11"/>
        <v>0</v>
      </c>
      <c r="Q91" s="192">
        <v>0</v>
      </c>
      <c r="R91" s="192">
        <f t="shared" si="12"/>
        <v>0</v>
      </c>
      <c r="S91" s="192">
        <v>0</v>
      </c>
      <c r="T91" s="193">
        <f t="shared" si="13"/>
        <v>0</v>
      </c>
      <c r="AR91" s="19" t="s">
        <v>194</v>
      </c>
      <c r="AT91" s="19" t="s">
        <v>198</v>
      </c>
      <c r="AU91" s="19" t="s">
        <v>74</v>
      </c>
      <c r="AY91" s="19" t="s">
        <v>186</v>
      </c>
      <c r="BE91" s="194">
        <f t="shared" si="14"/>
        <v>16773.12</v>
      </c>
      <c r="BF91" s="194">
        <f t="shared" si="15"/>
        <v>0</v>
      </c>
      <c r="BG91" s="194">
        <f t="shared" si="16"/>
        <v>0</v>
      </c>
      <c r="BH91" s="194">
        <f t="shared" si="17"/>
        <v>0</v>
      </c>
      <c r="BI91" s="194">
        <f t="shared" si="18"/>
        <v>0</v>
      </c>
      <c r="BJ91" s="19" t="s">
        <v>74</v>
      </c>
      <c r="BK91" s="194">
        <f t="shared" si="19"/>
        <v>16773.12</v>
      </c>
      <c r="BL91" s="19" t="s">
        <v>194</v>
      </c>
      <c r="BM91" s="19" t="s">
        <v>235</v>
      </c>
    </row>
    <row r="92" spans="2:65" s="1" customFormat="1" ht="22.5" customHeight="1" x14ac:dyDescent="0.3">
      <c r="B92" s="35"/>
      <c r="C92" s="197" t="s">
        <v>185</v>
      </c>
      <c r="D92" s="197" t="s">
        <v>198</v>
      </c>
      <c r="E92" s="198" t="s">
        <v>210</v>
      </c>
      <c r="F92" s="199" t="s">
        <v>211</v>
      </c>
      <c r="G92" s="200" t="s">
        <v>207</v>
      </c>
      <c r="H92" s="201">
        <v>8</v>
      </c>
      <c r="I92" s="202">
        <v>925.6</v>
      </c>
      <c r="J92" s="203">
        <f t="shared" si="10"/>
        <v>7404.8</v>
      </c>
      <c r="K92" s="199" t="s">
        <v>21</v>
      </c>
      <c r="L92" s="55"/>
      <c r="M92" s="204" t="s">
        <v>21</v>
      </c>
      <c r="N92" s="205" t="s">
        <v>38</v>
      </c>
      <c r="O92" s="36"/>
      <c r="P92" s="192">
        <f t="shared" si="11"/>
        <v>0</v>
      </c>
      <c r="Q92" s="192">
        <v>0</v>
      </c>
      <c r="R92" s="192">
        <f t="shared" si="12"/>
        <v>0</v>
      </c>
      <c r="S92" s="192">
        <v>0</v>
      </c>
      <c r="T92" s="193">
        <f t="shared" si="13"/>
        <v>0</v>
      </c>
      <c r="AR92" s="19" t="s">
        <v>194</v>
      </c>
      <c r="AT92" s="19" t="s">
        <v>198</v>
      </c>
      <c r="AU92" s="19" t="s">
        <v>74</v>
      </c>
      <c r="AY92" s="19" t="s">
        <v>186</v>
      </c>
      <c r="BE92" s="194">
        <f t="shared" si="14"/>
        <v>7404.8</v>
      </c>
      <c r="BF92" s="194">
        <f t="shared" si="15"/>
        <v>0</v>
      </c>
      <c r="BG92" s="194">
        <f t="shared" si="16"/>
        <v>0</v>
      </c>
      <c r="BH92" s="194">
        <f t="shared" si="17"/>
        <v>0</v>
      </c>
      <c r="BI92" s="194">
        <f t="shared" si="18"/>
        <v>0</v>
      </c>
      <c r="BJ92" s="19" t="s">
        <v>74</v>
      </c>
      <c r="BK92" s="194">
        <f t="shared" si="19"/>
        <v>7404.8</v>
      </c>
      <c r="BL92" s="19" t="s">
        <v>194</v>
      </c>
      <c r="BM92" s="19" t="s">
        <v>238</v>
      </c>
    </row>
    <row r="93" spans="2:65" s="1" customFormat="1" ht="22.5" customHeight="1" x14ac:dyDescent="0.3">
      <c r="B93" s="35"/>
      <c r="C93" s="197" t="s">
        <v>224</v>
      </c>
      <c r="D93" s="197" t="s">
        <v>198</v>
      </c>
      <c r="E93" s="198" t="s">
        <v>225</v>
      </c>
      <c r="F93" s="199" t="s">
        <v>226</v>
      </c>
      <c r="G93" s="200" t="s">
        <v>193</v>
      </c>
      <c r="H93" s="201">
        <v>64</v>
      </c>
      <c r="I93" s="202">
        <v>107.12</v>
      </c>
      <c r="J93" s="203">
        <f t="shared" si="10"/>
        <v>6855.68</v>
      </c>
      <c r="K93" s="199" t="s">
        <v>21</v>
      </c>
      <c r="L93" s="55"/>
      <c r="M93" s="204" t="s">
        <v>21</v>
      </c>
      <c r="N93" s="205" t="s">
        <v>38</v>
      </c>
      <c r="O93" s="36"/>
      <c r="P93" s="192">
        <f t="shared" si="11"/>
        <v>0</v>
      </c>
      <c r="Q93" s="192">
        <v>0</v>
      </c>
      <c r="R93" s="192">
        <f t="shared" si="12"/>
        <v>0</v>
      </c>
      <c r="S93" s="192">
        <v>0</v>
      </c>
      <c r="T93" s="193">
        <f t="shared" si="13"/>
        <v>0</v>
      </c>
      <c r="AR93" s="19" t="s">
        <v>194</v>
      </c>
      <c r="AT93" s="19" t="s">
        <v>198</v>
      </c>
      <c r="AU93" s="19" t="s">
        <v>74</v>
      </c>
      <c r="AY93" s="19" t="s">
        <v>186</v>
      </c>
      <c r="BE93" s="194">
        <f t="shared" si="14"/>
        <v>6855.68</v>
      </c>
      <c r="BF93" s="194">
        <f t="shared" si="15"/>
        <v>0</v>
      </c>
      <c r="BG93" s="194">
        <f t="shared" si="16"/>
        <v>0</v>
      </c>
      <c r="BH93" s="194">
        <f t="shared" si="17"/>
        <v>0</v>
      </c>
      <c r="BI93" s="194">
        <f t="shared" si="18"/>
        <v>0</v>
      </c>
      <c r="BJ93" s="19" t="s">
        <v>74</v>
      </c>
      <c r="BK93" s="194">
        <f t="shared" si="19"/>
        <v>6855.68</v>
      </c>
      <c r="BL93" s="19" t="s">
        <v>194</v>
      </c>
      <c r="BM93" s="19" t="s">
        <v>242</v>
      </c>
    </row>
    <row r="94" spans="2:65" s="1" customFormat="1" ht="22.5" customHeight="1" x14ac:dyDescent="0.3">
      <c r="B94" s="35"/>
      <c r="C94" s="197" t="s">
        <v>204</v>
      </c>
      <c r="D94" s="197" t="s">
        <v>198</v>
      </c>
      <c r="E94" s="198" t="s">
        <v>450</v>
      </c>
      <c r="F94" s="199" t="s">
        <v>451</v>
      </c>
      <c r="G94" s="200" t="s">
        <v>193</v>
      </c>
      <c r="H94" s="201">
        <v>2</v>
      </c>
      <c r="I94" s="202">
        <v>102.13</v>
      </c>
      <c r="J94" s="203">
        <f t="shared" si="10"/>
        <v>204.26</v>
      </c>
      <c r="K94" s="199" t="s">
        <v>21</v>
      </c>
      <c r="L94" s="55"/>
      <c r="M94" s="204" t="s">
        <v>21</v>
      </c>
      <c r="N94" s="205" t="s">
        <v>38</v>
      </c>
      <c r="O94" s="36"/>
      <c r="P94" s="192">
        <f t="shared" si="11"/>
        <v>0</v>
      </c>
      <c r="Q94" s="192">
        <v>0</v>
      </c>
      <c r="R94" s="192">
        <f t="shared" si="12"/>
        <v>0</v>
      </c>
      <c r="S94" s="192">
        <v>0</v>
      </c>
      <c r="T94" s="193">
        <f t="shared" si="13"/>
        <v>0</v>
      </c>
      <c r="AR94" s="19" t="s">
        <v>194</v>
      </c>
      <c r="AT94" s="19" t="s">
        <v>198</v>
      </c>
      <c r="AU94" s="19" t="s">
        <v>74</v>
      </c>
      <c r="AY94" s="19" t="s">
        <v>186</v>
      </c>
      <c r="BE94" s="194">
        <f t="shared" si="14"/>
        <v>204.26</v>
      </c>
      <c r="BF94" s="194">
        <f t="shared" si="15"/>
        <v>0</v>
      </c>
      <c r="BG94" s="194">
        <f t="shared" si="16"/>
        <v>0</v>
      </c>
      <c r="BH94" s="194">
        <f t="shared" si="17"/>
        <v>0</v>
      </c>
      <c r="BI94" s="194">
        <f t="shared" si="18"/>
        <v>0</v>
      </c>
      <c r="BJ94" s="19" t="s">
        <v>74</v>
      </c>
      <c r="BK94" s="194">
        <f t="shared" si="19"/>
        <v>204.26</v>
      </c>
      <c r="BL94" s="19" t="s">
        <v>194</v>
      </c>
      <c r="BM94" s="19" t="s">
        <v>245</v>
      </c>
    </row>
    <row r="95" spans="2:65" s="1" customFormat="1" ht="22.5" customHeight="1" x14ac:dyDescent="0.3">
      <c r="B95" s="35"/>
      <c r="C95" s="197" t="s">
        <v>232</v>
      </c>
      <c r="D95" s="197" t="s">
        <v>198</v>
      </c>
      <c r="E95" s="198" t="s">
        <v>452</v>
      </c>
      <c r="F95" s="199" t="s">
        <v>453</v>
      </c>
      <c r="G95" s="200" t="s">
        <v>193</v>
      </c>
      <c r="H95" s="201">
        <v>1</v>
      </c>
      <c r="I95" s="202">
        <v>1778.4</v>
      </c>
      <c r="J95" s="203">
        <f t="shared" si="10"/>
        <v>1778.4</v>
      </c>
      <c r="K95" s="199" t="s">
        <v>21</v>
      </c>
      <c r="L95" s="55"/>
      <c r="M95" s="204" t="s">
        <v>21</v>
      </c>
      <c r="N95" s="205" t="s">
        <v>38</v>
      </c>
      <c r="O95" s="36"/>
      <c r="P95" s="192">
        <f t="shared" si="11"/>
        <v>0</v>
      </c>
      <c r="Q95" s="192">
        <v>0</v>
      </c>
      <c r="R95" s="192">
        <f t="shared" si="12"/>
        <v>0</v>
      </c>
      <c r="S95" s="192">
        <v>0</v>
      </c>
      <c r="T95" s="193">
        <f t="shared" si="13"/>
        <v>0</v>
      </c>
      <c r="AR95" s="19" t="s">
        <v>194</v>
      </c>
      <c r="AT95" s="19" t="s">
        <v>198</v>
      </c>
      <c r="AU95" s="19" t="s">
        <v>74</v>
      </c>
      <c r="AY95" s="19" t="s">
        <v>186</v>
      </c>
      <c r="BE95" s="194">
        <f t="shared" si="14"/>
        <v>1778.4</v>
      </c>
      <c r="BF95" s="194">
        <f t="shared" si="15"/>
        <v>0</v>
      </c>
      <c r="BG95" s="194">
        <f t="shared" si="16"/>
        <v>0</v>
      </c>
      <c r="BH95" s="194">
        <f t="shared" si="17"/>
        <v>0</v>
      </c>
      <c r="BI95" s="194">
        <f t="shared" si="18"/>
        <v>0</v>
      </c>
      <c r="BJ95" s="19" t="s">
        <v>74</v>
      </c>
      <c r="BK95" s="194">
        <f t="shared" si="19"/>
        <v>1778.4</v>
      </c>
      <c r="BL95" s="19" t="s">
        <v>194</v>
      </c>
      <c r="BM95" s="19" t="s">
        <v>249</v>
      </c>
    </row>
    <row r="96" spans="2:65" s="1" customFormat="1" ht="31.5" customHeight="1" x14ac:dyDescent="0.3">
      <c r="B96" s="35"/>
      <c r="C96" s="197" t="s">
        <v>208</v>
      </c>
      <c r="D96" s="197" t="s">
        <v>198</v>
      </c>
      <c r="E96" s="198" t="s">
        <v>454</v>
      </c>
      <c r="F96" s="199" t="s">
        <v>455</v>
      </c>
      <c r="G96" s="200" t="s">
        <v>193</v>
      </c>
      <c r="H96" s="201">
        <v>1</v>
      </c>
      <c r="I96" s="202">
        <v>5626.4</v>
      </c>
      <c r="J96" s="203">
        <f t="shared" si="10"/>
        <v>5626.4</v>
      </c>
      <c r="K96" s="199" t="s">
        <v>21</v>
      </c>
      <c r="L96" s="55"/>
      <c r="M96" s="204" t="s">
        <v>21</v>
      </c>
      <c r="N96" s="210" t="s">
        <v>38</v>
      </c>
      <c r="O96" s="207"/>
      <c r="P96" s="208">
        <f t="shared" si="11"/>
        <v>0</v>
      </c>
      <c r="Q96" s="208">
        <v>0</v>
      </c>
      <c r="R96" s="208">
        <f t="shared" si="12"/>
        <v>0</v>
      </c>
      <c r="S96" s="208">
        <v>0</v>
      </c>
      <c r="T96" s="209">
        <f t="shared" si="13"/>
        <v>0</v>
      </c>
      <c r="AR96" s="19" t="s">
        <v>194</v>
      </c>
      <c r="AT96" s="19" t="s">
        <v>198</v>
      </c>
      <c r="AU96" s="19" t="s">
        <v>74</v>
      </c>
      <c r="AY96" s="19" t="s">
        <v>186</v>
      </c>
      <c r="BE96" s="194">
        <f t="shared" si="14"/>
        <v>5626.4</v>
      </c>
      <c r="BF96" s="194">
        <f t="shared" si="15"/>
        <v>0</v>
      </c>
      <c r="BG96" s="194">
        <f t="shared" si="16"/>
        <v>0</v>
      </c>
      <c r="BH96" s="194">
        <f t="shared" si="17"/>
        <v>0</v>
      </c>
      <c r="BI96" s="194">
        <f t="shared" si="18"/>
        <v>0</v>
      </c>
      <c r="BJ96" s="19" t="s">
        <v>74</v>
      </c>
      <c r="BK96" s="194">
        <f t="shared" si="19"/>
        <v>5626.4</v>
      </c>
      <c r="BL96" s="19" t="s">
        <v>194</v>
      </c>
      <c r="BM96" s="19" t="s">
        <v>252</v>
      </c>
    </row>
    <row r="97" spans="2:12" s="1" customFormat="1" ht="6.95" customHeight="1" x14ac:dyDescent="0.3">
      <c r="B97" s="50"/>
      <c r="C97" s="51"/>
      <c r="D97" s="51"/>
      <c r="E97" s="51"/>
      <c r="F97" s="51"/>
      <c r="G97" s="51"/>
      <c r="H97" s="51"/>
      <c r="I97" s="129"/>
      <c r="J97" s="51"/>
      <c r="K97" s="51"/>
      <c r="L97" s="55"/>
    </row>
  </sheetData>
  <sheetProtection password="CC35" sheet="1" objects="1" scenarios="1" formatCells="0" formatColumns="0" formatRows="0" sort="0" autoFilter="0"/>
  <autoFilter ref="C77:K9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39" type="noConversion"/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2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41</vt:i4>
      </vt:variant>
      <vt:variant>
        <vt:lpstr>Pojmenované oblasti</vt:lpstr>
      </vt:variant>
      <vt:variant>
        <vt:i4>81</vt:i4>
      </vt:variant>
    </vt:vector>
  </HeadingPairs>
  <TitlesOfParts>
    <vt:vector size="122" baseType="lpstr">
      <vt:lpstr>Hodnocení ekonomické výhodnosti</vt:lpstr>
      <vt:lpstr>Rekapitulace stavby</vt:lpstr>
      <vt:lpstr>01 - Dle sborníku - 01 - ...</vt:lpstr>
      <vt:lpstr>02 - Dle URS - 02 - Dle URS</vt:lpstr>
      <vt:lpstr>03 - VRN - 03 - VRN</vt:lpstr>
      <vt:lpstr>01 - Dle sborníku_01 - 01...</vt:lpstr>
      <vt:lpstr>02 - Dle URS_01 - 02 - Dl...</vt:lpstr>
      <vt:lpstr>03 - VRN_01 - 03 - VRN_01</vt:lpstr>
      <vt:lpstr>01 - Dle Sborníku_02 - 01...</vt:lpstr>
      <vt:lpstr>02 - Dle URS_02 - 02 - Dl...</vt:lpstr>
      <vt:lpstr>03 - VRN_02 - 03 - VRN_02</vt:lpstr>
      <vt:lpstr>01 - Dle Sborníku_03 - 01...</vt:lpstr>
      <vt:lpstr>02 - Dle URS_03 - 02 - Dl...</vt:lpstr>
      <vt:lpstr>03 - VRN_03 - 03 - VRN_03</vt:lpstr>
      <vt:lpstr>01 - Dle Sborníku_04 - 01...</vt:lpstr>
      <vt:lpstr>02 - Dle URS_04 - 02 - Dl...</vt:lpstr>
      <vt:lpstr>03 - VRN_04 - 03 - VRN_04</vt:lpstr>
      <vt:lpstr>01 - Dle Sborníku_05 - 01...</vt:lpstr>
      <vt:lpstr>02 - Dle URS_05 - 02 - Dl...</vt:lpstr>
      <vt:lpstr>03 - VRN_05 - 03 - VRN_05</vt:lpstr>
      <vt:lpstr>01 - Dle Sborníku_06 - 01...</vt:lpstr>
      <vt:lpstr>02 - Dle URS_06 - 02 - Dl...</vt:lpstr>
      <vt:lpstr>03 - VRN_06 - 03 - VRN_06</vt:lpstr>
      <vt:lpstr>01 - Dle Sborníku_07 - 01...</vt:lpstr>
      <vt:lpstr>02 - Dle URS_07 - 02 - Dl...</vt:lpstr>
      <vt:lpstr>03 - VRN_07 - 03 - VRN_07</vt:lpstr>
      <vt:lpstr>01 - Dle Sborníku_08 - 01...</vt:lpstr>
      <vt:lpstr>02 - Dle URS_08 - 02 - Dl...</vt:lpstr>
      <vt:lpstr>03 - VRN_08 - 03 - VRN_08</vt:lpstr>
      <vt:lpstr>01 - Dle Sborníku_09 - 01...</vt:lpstr>
      <vt:lpstr>02 - Dle URS_09 - 02 - Dl...</vt:lpstr>
      <vt:lpstr>03 - VRN_09 - 03 - VRN_09</vt:lpstr>
      <vt:lpstr>01 - Dle Sborníku_10 - 01...</vt:lpstr>
      <vt:lpstr>02 - Dle URS_10 - 02 - Dl...</vt:lpstr>
      <vt:lpstr>03 - VRN_10 - 03 - VRN_10</vt:lpstr>
      <vt:lpstr>01 - Dle Sborníku_11 - 01...</vt:lpstr>
      <vt:lpstr>02 - Dle URS_11 - 02 - Dl...</vt:lpstr>
      <vt:lpstr>03 - VRN_11 - 03 - VRN_11</vt:lpstr>
      <vt:lpstr>01 - Dle Sborníku_12 - 01...</vt:lpstr>
      <vt:lpstr>02 - Dle URS_12 - 02 - Dl...</vt:lpstr>
      <vt:lpstr>03 - VRN_12 - 03 - VRN_12</vt:lpstr>
      <vt:lpstr>'01 - Dle sborníku - 01 - ...'!Názvy_tisku</vt:lpstr>
      <vt:lpstr>'01 - Dle sborníku_01 - 01...'!Názvy_tisku</vt:lpstr>
      <vt:lpstr>'01 - Dle Sborníku_02 - 01...'!Názvy_tisku</vt:lpstr>
      <vt:lpstr>'01 - Dle Sborníku_03 - 01...'!Názvy_tisku</vt:lpstr>
      <vt:lpstr>'01 - Dle Sborníku_04 - 01...'!Názvy_tisku</vt:lpstr>
      <vt:lpstr>'01 - Dle Sborníku_05 - 01...'!Názvy_tisku</vt:lpstr>
      <vt:lpstr>'01 - Dle Sborníku_06 - 01...'!Názvy_tisku</vt:lpstr>
      <vt:lpstr>'01 - Dle Sborníku_07 - 01...'!Názvy_tisku</vt:lpstr>
      <vt:lpstr>'01 - Dle Sborníku_08 - 01...'!Názvy_tisku</vt:lpstr>
      <vt:lpstr>'01 - Dle Sborníku_09 - 01...'!Názvy_tisku</vt:lpstr>
      <vt:lpstr>'01 - Dle Sborníku_10 - 01...'!Názvy_tisku</vt:lpstr>
      <vt:lpstr>'01 - Dle Sborníku_11 - 01...'!Názvy_tisku</vt:lpstr>
      <vt:lpstr>'01 - Dle Sborníku_12 - 01...'!Názvy_tisku</vt:lpstr>
      <vt:lpstr>'02 - Dle URS - 02 - Dle URS'!Názvy_tisku</vt:lpstr>
      <vt:lpstr>'02 - Dle URS_01 - 02 - Dl...'!Názvy_tisku</vt:lpstr>
      <vt:lpstr>'02 - Dle URS_02 - 02 - Dl...'!Názvy_tisku</vt:lpstr>
      <vt:lpstr>'02 - Dle URS_03 - 02 - Dl...'!Názvy_tisku</vt:lpstr>
      <vt:lpstr>'02 - Dle URS_04 - 02 - Dl...'!Názvy_tisku</vt:lpstr>
      <vt:lpstr>'02 - Dle URS_05 - 02 - Dl...'!Názvy_tisku</vt:lpstr>
      <vt:lpstr>'02 - Dle URS_06 - 02 - Dl...'!Názvy_tisku</vt:lpstr>
      <vt:lpstr>'02 - Dle URS_07 - 02 - Dl...'!Názvy_tisku</vt:lpstr>
      <vt:lpstr>'02 - Dle URS_08 - 02 - Dl...'!Názvy_tisku</vt:lpstr>
      <vt:lpstr>'02 - Dle URS_09 - 02 - Dl...'!Názvy_tisku</vt:lpstr>
      <vt:lpstr>'02 - Dle URS_10 - 02 - Dl...'!Názvy_tisku</vt:lpstr>
      <vt:lpstr>'02 - Dle URS_11 - 02 - Dl...'!Názvy_tisku</vt:lpstr>
      <vt:lpstr>'02 - Dle URS_12 - 02 - Dl...'!Názvy_tisku</vt:lpstr>
      <vt:lpstr>'03 - VRN - 03 - VRN'!Názvy_tisku</vt:lpstr>
      <vt:lpstr>'03 - VRN_01 - 03 - VRN_01'!Názvy_tisku</vt:lpstr>
      <vt:lpstr>'03 - VRN_02 - 03 - VRN_02'!Názvy_tisku</vt:lpstr>
      <vt:lpstr>'03 - VRN_03 - 03 - VRN_03'!Názvy_tisku</vt:lpstr>
      <vt:lpstr>'03 - VRN_04 - 03 - VRN_04'!Názvy_tisku</vt:lpstr>
      <vt:lpstr>'03 - VRN_05 - 03 - VRN_05'!Názvy_tisku</vt:lpstr>
      <vt:lpstr>'03 - VRN_06 - 03 - VRN_06'!Názvy_tisku</vt:lpstr>
      <vt:lpstr>'03 - VRN_07 - 03 - VRN_07'!Názvy_tisku</vt:lpstr>
      <vt:lpstr>'03 - VRN_08 - 03 - VRN_08'!Názvy_tisku</vt:lpstr>
      <vt:lpstr>'03 - VRN_09 - 03 - VRN_09'!Názvy_tisku</vt:lpstr>
      <vt:lpstr>'03 - VRN_10 - 03 - VRN_10'!Názvy_tisku</vt:lpstr>
      <vt:lpstr>'03 - VRN_11 - 03 - VRN_11'!Názvy_tisku</vt:lpstr>
      <vt:lpstr>'03 - VRN_12 - 03 - VRN_12'!Názvy_tisku</vt:lpstr>
      <vt:lpstr>'Rekapitulace stavby'!Názvy_tisku</vt:lpstr>
      <vt:lpstr>'01 - Dle sborníku - 01 - ...'!Oblast_tisku</vt:lpstr>
      <vt:lpstr>'01 - Dle sborníku_01 - 01...'!Oblast_tisku</vt:lpstr>
      <vt:lpstr>'01 - Dle Sborníku_02 - 01...'!Oblast_tisku</vt:lpstr>
      <vt:lpstr>'01 - Dle Sborníku_03 - 01...'!Oblast_tisku</vt:lpstr>
      <vt:lpstr>'01 - Dle Sborníku_04 - 01...'!Oblast_tisku</vt:lpstr>
      <vt:lpstr>'01 - Dle Sborníku_05 - 01...'!Oblast_tisku</vt:lpstr>
      <vt:lpstr>'01 - Dle Sborníku_06 - 01...'!Oblast_tisku</vt:lpstr>
      <vt:lpstr>'01 - Dle Sborníku_07 - 01...'!Oblast_tisku</vt:lpstr>
      <vt:lpstr>'01 - Dle Sborníku_08 - 01...'!Oblast_tisku</vt:lpstr>
      <vt:lpstr>'01 - Dle Sborníku_09 - 01...'!Oblast_tisku</vt:lpstr>
      <vt:lpstr>'01 - Dle Sborníku_10 - 01...'!Oblast_tisku</vt:lpstr>
      <vt:lpstr>'01 - Dle Sborníku_11 - 01...'!Oblast_tisku</vt:lpstr>
      <vt:lpstr>'01 - Dle Sborníku_12 - 01...'!Oblast_tisku</vt:lpstr>
      <vt:lpstr>'02 - Dle URS - 02 - Dle URS'!Oblast_tisku</vt:lpstr>
      <vt:lpstr>'02 - Dle URS_01 - 02 - Dl...'!Oblast_tisku</vt:lpstr>
      <vt:lpstr>'02 - Dle URS_02 - 02 - Dl...'!Oblast_tisku</vt:lpstr>
      <vt:lpstr>'02 - Dle URS_03 - 02 - Dl...'!Oblast_tisku</vt:lpstr>
      <vt:lpstr>'02 - Dle URS_04 - 02 - Dl...'!Oblast_tisku</vt:lpstr>
      <vt:lpstr>'02 - Dle URS_05 - 02 - Dl...'!Oblast_tisku</vt:lpstr>
      <vt:lpstr>'02 - Dle URS_06 - 02 - Dl...'!Oblast_tisku</vt:lpstr>
      <vt:lpstr>'02 - Dle URS_07 - 02 - Dl...'!Oblast_tisku</vt:lpstr>
      <vt:lpstr>'02 - Dle URS_08 - 02 - Dl...'!Oblast_tisku</vt:lpstr>
      <vt:lpstr>'02 - Dle URS_09 - 02 - Dl...'!Oblast_tisku</vt:lpstr>
      <vt:lpstr>'02 - Dle URS_10 - 02 - Dl...'!Oblast_tisku</vt:lpstr>
      <vt:lpstr>'02 - Dle URS_11 - 02 - Dl...'!Oblast_tisku</vt:lpstr>
      <vt:lpstr>'02 - Dle URS_12 - 02 - Dl...'!Oblast_tisku</vt:lpstr>
      <vt:lpstr>'03 - VRN - 03 - VRN'!Oblast_tisku</vt:lpstr>
      <vt:lpstr>'03 - VRN_01 - 03 - VRN_01'!Oblast_tisku</vt:lpstr>
      <vt:lpstr>'03 - VRN_02 - 03 - VRN_02'!Oblast_tisku</vt:lpstr>
      <vt:lpstr>'03 - VRN_03 - 03 - VRN_03'!Oblast_tisku</vt:lpstr>
      <vt:lpstr>'03 - VRN_04 - 03 - VRN_04'!Oblast_tisku</vt:lpstr>
      <vt:lpstr>'03 - VRN_05 - 03 - VRN_05'!Oblast_tisku</vt:lpstr>
      <vt:lpstr>'03 - VRN_06 - 03 - VRN_06'!Oblast_tisku</vt:lpstr>
      <vt:lpstr>'03 - VRN_07 - 03 - VRN_07'!Oblast_tisku</vt:lpstr>
      <vt:lpstr>'03 - VRN_08 - 03 - VRN_08'!Oblast_tisku</vt:lpstr>
      <vt:lpstr>'03 - VRN_09 - 03 - VRN_09'!Oblast_tisku</vt:lpstr>
      <vt:lpstr>'03 - VRN_10 - 03 - VRN_10'!Oblast_tisku</vt:lpstr>
      <vt:lpstr>'03 - VRN_11 - 03 - VRN_11'!Oblast_tisku</vt:lpstr>
      <vt:lpstr>'03 - VRN_12 - 03 - VRN_12'!Oblast_tisku</vt:lpstr>
      <vt:lpstr>'Hodnocení ekonomické výhodnosti'!Oblast_tisku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Dohnal Pavel, Ing.</cp:lastModifiedBy>
  <cp:lastPrinted>2017-09-20T05:17:17Z</cp:lastPrinted>
  <dcterms:created xsi:type="dcterms:W3CDTF">2017-06-28T07:04:46Z</dcterms:created>
  <dcterms:modified xsi:type="dcterms:W3CDTF">2017-09-20T05:26:29Z</dcterms:modified>
</cp:coreProperties>
</file>